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tion Summary" sheetId="1" state="visible" r:id="rId3"/>
    <sheet name="Target Financials" sheetId="2" state="visible" r:id="rId4"/>
    <sheet name="Valuation Analysis" sheetId="3" state="visible" r:id="rId5"/>
    <sheet name="Synergy Analysis" sheetId="4" state="visible" r:id="rId6"/>
    <sheet name="Accretion Dilution" sheetId="5" state="visible" r:id="rId7"/>
    <sheet name="Pro Forma Balance Sheet" sheetId="6" state="visible" r:id="rId8"/>
    <sheet name="Financing Structu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<sst xmlns="http://schemas.openxmlformats.org/spreadsheetml/2006/main" count="220" uniqueCount="200">
  <si>
    <t xml:space="preserve">ENBRIDGE INC. - M&amp;A VALUATION MODEL</t>
  </si>
  <si>
    <t xml:space="preserve">Hypothetical Acquisition of Maple Pipeline Corp</t>
  </si>
  <si>
    <t xml:space="preserve">TRANSACTION SUMMARY</t>
  </si>
  <si>
    <t xml:space="preserve">Description</t>
  </si>
  <si>
    <t xml:space="preserve">Value</t>
  </si>
  <si>
    <t xml:space="preserve">Acquirer</t>
  </si>
  <si>
    <t xml:space="preserve">Enbridge Inc.</t>
  </si>
  <si>
    <t xml:space="preserve">Target</t>
  </si>
  <si>
    <t xml:space="preserve">Maple Pipeline Corp</t>
  </si>
  <si>
    <t xml:space="preserve">Transaction Type</t>
  </si>
  <si>
    <t xml:space="preserve">Asset Purchase</t>
  </si>
  <si>
    <t xml:space="preserve">Offer Price (C$/share)</t>
  </si>
  <si>
    <t xml:space="preserve">Current Price (C$/share)</t>
  </si>
  <si>
    <t xml:space="preserve">Premium %</t>
  </si>
  <si>
    <t xml:space="preserve">Target Shares Outstanding (M)</t>
  </si>
  <si>
    <t xml:space="preserve">Equity Value (C$ millions)</t>
  </si>
  <si>
    <t xml:space="preserve">Plus: Net Debt (C$ millions)</t>
  </si>
  <si>
    <t xml:space="preserve">Enterprise Value (C$ millions)</t>
  </si>
  <si>
    <t xml:space="preserve">Cash Consideration (60%)</t>
  </si>
  <si>
    <t xml:space="preserve">Stock Consideration (40%)</t>
  </si>
  <si>
    <t xml:space="preserve">Expected Close</t>
  </si>
  <si>
    <t xml:space="preserve">Q3 2026</t>
  </si>
  <si>
    <t xml:space="preserve">MAPLE PIPELINE CORP - FINANCIAL PROJECTIONS</t>
  </si>
  <si>
    <t xml:space="preserve">Metric (C$ millions)</t>
  </si>
  <si>
    <t xml:space="preserve">Revenue</t>
  </si>
  <si>
    <t xml:space="preserve">EBITDA</t>
  </si>
  <si>
    <t xml:space="preserve">EBITDA Margin %</t>
  </si>
  <si>
    <t xml:space="preserve">CAPEX</t>
  </si>
  <si>
    <t xml:space="preserve">Net Income</t>
  </si>
  <si>
    <t xml:space="preserve">EPS (C$)</t>
  </si>
  <si>
    <t xml:space="preserve">Total Assets</t>
  </si>
  <si>
    <t xml:space="preserve">Total Debt</t>
  </si>
  <si>
    <t xml:space="preserve">Equity Value</t>
  </si>
  <si>
    <t xml:space="preserve">VALUATION ANALYSIS - MAPLE PIPELINE CORP</t>
  </si>
  <si>
    <t xml:space="preserve">COMPARABLE COMPANY ANALYSIS</t>
  </si>
  <si>
    <t xml:space="preserve">Company</t>
  </si>
  <si>
    <t xml:space="preserve">2025E EBITDA (C$M)</t>
  </si>
  <si>
    <t xml:space="preserve">EV EBITDA</t>
  </si>
  <si>
    <t xml:space="preserve">Implied EV (C$M)</t>
  </si>
  <si>
    <t xml:space="preserve">TC Energy Corporation</t>
  </si>
  <si>
    <t xml:space="preserve">Pembina Pipeline Corp</t>
  </si>
  <si>
    <t xml:space="preserve">Canadian Natural Resources</t>
  </si>
  <si>
    <t xml:space="preserve">Mean EV EBITDA Multiple</t>
  </si>
  <si>
    <t xml:space="preserve">VALUATION USING COMPARABLES</t>
  </si>
  <si>
    <t xml:space="preserve">Maple 2025E EBITDA</t>
  </si>
  <si>
    <t xml:space="preserve">Applied EV EBITDA Multiple</t>
  </si>
  <si>
    <t xml:space="preserve">Implied Enterprise Value</t>
  </si>
  <si>
    <t xml:space="preserve">Less: Net Debt</t>
  </si>
  <si>
    <t xml:space="preserve">Implied Equity Value</t>
  </si>
  <si>
    <t xml:space="preserve">Shares Outstanding (M)</t>
  </si>
  <si>
    <t xml:space="preserve">Implied Price Per Share</t>
  </si>
  <si>
    <t xml:space="preserve">DCF VALUATION</t>
  </si>
  <si>
    <t xml:space="preserve">WACC Assumptions</t>
  </si>
  <si>
    <t xml:space="preserve">Risk-free Rate</t>
  </si>
  <si>
    <t xml:space="preserve">Market Risk Premium</t>
  </si>
  <si>
    <t xml:space="preserve">Beta</t>
  </si>
  <si>
    <t xml:space="preserve">Cost of Equity</t>
  </si>
  <si>
    <t xml:space="preserve">Cost of Debt (after-tax)</t>
  </si>
  <si>
    <t xml:space="preserve">D V Ratio</t>
  </si>
  <si>
    <t xml:space="preserve">E V Ratio</t>
  </si>
  <si>
    <t xml:space="preserve">WACC</t>
  </si>
  <si>
    <t xml:space="preserve">DCF Valuation</t>
  </si>
  <si>
    <t xml:space="preserve">2025E EBITDA</t>
  </si>
  <si>
    <t xml:space="preserve">Terminal Growth Rate</t>
  </si>
  <si>
    <t xml:space="preserve">Terminal Value Multiple EV EBITDA</t>
  </si>
  <si>
    <t xml:space="preserve">Terminal EV</t>
  </si>
  <si>
    <t xml:space="preserve">Discount Factor (5yr)</t>
  </si>
  <si>
    <t xml:space="preserve">PV of Terminal Value</t>
  </si>
  <si>
    <t xml:space="preserve">DCF Equity Value</t>
  </si>
  <si>
    <t xml:space="preserve">VALUATION SUMMARY</t>
  </si>
  <si>
    <t xml:space="preserve">Method</t>
  </si>
  <si>
    <t xml:space="preserve">Enterprise Value</t>
  </si>
  <si>
    <t xml:space="preserve">Price per Share</t>
  </si>
  <si>
    <t xml:space="preserve">Comparables</t>
  </si>
  <si>
    <t xml:space="preserve">DCF</t>
  </si>
  <si>
    <t xml:space="preserve">Offer Price</t>
  </si>
  <si>
    <t xml:space="preserve">SYNERGY ANALYSIS</t>
  </si>
  <si>
    <t xml:space="preserve">REVENUE SYNERGIES</t>
  </si>
  <si>
    <t xml:space="preserve">Value (C$M)</t>
  </si>
  <si>
    <t xml:space="preserve">Assumptions</t>
  </si>
  <si>
    <t xml:space="preserve">Cross-selling opportunities</t>
  </si>
  <si>
    <t xml:space="preserve">Leverage ENB distribution network</t>
  </si>
  <si>
    <t xml:space="preserve">Rate optimization</t>
  </si>
  <si>
    <t xml:space="preserve">Volume increases from combined scale</t>
  </si>
  <si>
    <t xml:space="preserve">Total Revenue Synergies</t>
  </si>
  <si>
    <t xml:space="preserve">COST SYNERGIES</t>
  </si>
  <si>
    <t xml:space="preserve">Operational redundancy elimination</t>
  </si>
  <si>
    <t xml:space="preserve">Remove duplicate operations</t>
  </si>
  <si>
    <t xml:space="preserve">IT systems consolidation</t>
  </si>
  <si>
    <t xml:space="preserve">Merge IT infrastructure</t>
  </si>
  <si>
    <t xml:space="preserve">Admin overhead reduction</t>
  </si>
  <si>
    <t xml:space="preserve">Eliminate duplicate functions</t>
  </si>
  <si>
    <t xml:space="preserve">Procurement optimization</t>
  </si>
  <si>
    <t xml:space="preserve">Better supplier terms</t>
  </si>
  <si>
    <t xml:space="preserve">Total Cost Synergies</t>
  </si>
  <si>
    <t xml:space="preserve">INTEGRATION COSTS</t>
  </si>
  <si>
    <t xml:space="preserve">Severance and retention</t>
  </si>
  <si>
    <t xml:space="preserve">System integration and IT</t>
  </si>
  <si>
    <t xml:space="preserve">Facility consolidation</t>
  </si>
  <si>
    <t xml:space="preserve">Total Integration Costs</t>
  </si>
  <si>
    <t xml:space="preserve">SYNERGY REALIZATION SCHEDULE</t>
  </si>
  <si>
    <t xml:space="preserve">Year</t>
  </si>
  <si>
    <t xml:space="preserve">2026</t>
  </si>
  <si>
    <t xml:space="preserve">2027</t>
  </si>
  <si>
    <t xml:space="preserve">2028</t>
  </si>
  <si>
    <t xml:space="preserve">2029</t>
  </si>
  <si>
    <t xml:space="preserve">Realization Rate</t>
  </si>
  <si>
    <t xml:space="preserve">Revenue Synergies (C$M)</t>
  </si>
  <si>
    <t xml:space="preserve">Cost Synergies (C$M)</t>
  </si>
  <si>
    <t xml:space="preserve">Total EBITDA Synergies</t>
  </si>
  <si>
    <t xml:space="preserve">Integration Costs Schedule</t>
  </si>
  <si>
    <t xml:space="preserve">Integration Costs (C$M)</t>
  </si>
  <si>
    <t xml:space="preserve">NPV OF SYNERGIES</t>
  </si>
  <si>
    <t xml:space="preserve">Discount Rate (WACC)</t>
  </si>
  <si>
    <t xml:space="preserve">2026 Synergies (PV)</t>
  </si>
  <si>
    <t xml:space="preserve">2027 Synergies (PV)</t>
  </si>
  <si>
    <t xml:space="preserve">2028 Synergies (PV)</t>
  </si>
  <si>
    <t xml:space="preserve">2029 Synergies (PV)</t>
  </si>
  <si>
    <t xml:space="preserve">Total NPV of Synergies (4-yr)</t>
  </si>
  <si>
    <t xml:space="preserve">ACCRETION/DILUTION ANALYSIS</t>
  </si>
  <si>
    <t xml:space="preserve">PRO FORMA EPS ANALYSIS</t>
  </si>
  <si>
    <t xml:space="preserve">Metric</t>
  </si>
  <si>
    <t xml:space="preserve">2025E ENB</t>
  </si>
  <si>
    <t xml:space="preserve">2025E Maple</t>
  </si>
  <si>
    <t xml:space="preserve">Combined</t>
  </si>
  <si>
    <t xml:space="preserve">With Synergies</t>
  </si>
  <si>
    <t xml:space="preserve">Net Income (C$M)</t>
  </si>
  <si>
    <t xml:space="preserve">ACCRETION DILUTION SUMMARY</t>
  </si>
  <si>
    <t xml:space="preserve">ENB Standalone EPS (2025E)</t>
  </si>
  <si>
    <t xml:space="preserve">Pro Forma EPS (no synergies)</t>
  </si>
  <si>
    <t xml:space="preserve">EPS Accretion (Dilution) %</t>
  </si>
  <si>
    <t xml:space="preserve">Pro Forma EPS (with synergies)</t>
  </si>
  <si>
    <t xml:space="preserve">EPS Accretion (with synergies) %</t>
  </si>
  <si>
    <t xml:space="preserve">BREAKEVEN SYNERGY ANALYSIS</t>
  </si>
  <si>
    <t xml:space="preserve">Required Synergies for Breakeven</t>
  </si>
  <si>
    <t xml:space="preserve">Total Available Synergies</t>
  </si>
  <si>
    <t xml:space="preserve">Synergy Capture Rate for Breakeven</t>
  </si>
  <si>
    <t xml:space="preserve">SENSITIVITY: OFFER PREMIUM vs EPS IMPACT</t>
  </si>
  <si>
    <t xml:space="preserve">Offer Premium</t>
  </si>
  <si>
    <t xml:space="preserve">25%</t>
  </si>
  <si>
    <t xml:space="preserve">30%</t>
  </si>
  <si>
    <t xml:space="preserve">35%</t>
  </si>
  <si>
    <t xml:space="preserve">40%</t>
  </si>
  <si>
    <t xml:space="preserve">Offer Price (C$)</t>
  </si>
  <si>
    <t xml:space="preserve">Dilution %</t>
  </si>
  <si>
    <t xml:space="preserve">PRO FORMA BALANCE SHEET - COMBINED ENTITY</t>
  </si>
  <si>
    <t xml:space="preserve">(C$ millions)</t>
  </si>
  <si>
    <t xml:space="preserve">ENB 2025E</t>
  </si>
  <si>
    <t xml:space="preserve">Maple 2025E</t>
  </si>
  <si>
    <t xml:space="preserve">Adjustments</t>
  </si>
  <si>
    <t xml:space="preserve">Pro Forma</t>
  </si>
  <si>
    <t xml:space="preserve">ASSETS</t>
  </si>
  <si>
    <t xml:space="preserve">Current Assets</t>
  </si>
  <si>
    <t xml:space="preserve">PPE</t>
  </si>
  <si>
    <t xml:space="preserve">Goodwill Intangibles</t>
  </si>
  <si>
    <t xml:space="preserve">Other Assets</t>
  </si>
  <si>
    <t xml:space="preserve">LIABILITIES</t>
  </si>
  <si>
    <t xml:space="preserve">Current Liabilities</t>
  </si>
  <si>
    <t xml:space="preserve">Long-term Debt</t>
  </si>
  <si>
    <t xml:space="preserve">Other Liabilities</t>
  </si>
  <si>
    <t xml:space="preserve">Total Liabilities</t>
  </si>
  <si>
    <t xml:space="preserve">EQUITY</t>
  </si>
  <si>
    <t xml:space="preserve">Common Equity</t>
  </si>
  <si>
    <t xml:space="preserve">Total Equity</t>
  </si>
  <si>
    <t xml:space="preserve">Total Liabilities + Equity</t>
  </si>
  <si>
    <t xml:space="preserve">PRO FORMA CREDIT METRICS</t>
  </si>
  <si>
    <t xml:space="preserve">Total Debt (C$M)</t>
  </si>
  <si>
    <t xml:space="preserve">Combined EBITDA (2025E, C$M)</t>
  </si>
  <si>
    <t xml:space="preserve">Debt EBITDA (Pro Forma)</t>
  </si>
  <si>
    <t xml:space="preserve">Net Debt (Total Debt - Cash)</t>
  </si>
  <si>
    <t xml:space="preserve">Net Debt EBITDA</t>
  </si>
  <si>
    <t xml:space="preserve">FINANCING STRUCTURE &amp; USES OF FUNDS</t>
  </si>
  <si>
    <t xml:space="preserve">USES OF FUNDS</t>
  </si>
  <si>
    <t xml:space="preserve">Amount (C$M)</t>
  </si>
  <si>
    <t xml:space="preserve">% of Total</t>
  </si>
  <si>
    <t xml:space="preserve">Equity Purchase</t>
  </si>
  <si>
    <t xml:space="preserve">Refinance Assume Target Debt</t>
  </si>
  <si>
    <t xml:space="preserve">Transaction Fees</t>
  </si>
  <si>
    <t xml:space="preserve">Total Uses</t>
  </si>
  <si>
    <t xml:space="preserve">SOURCES OF FUNDS</t>
  </si>
  <si>
    <t xml:space="preserve">Cash on Hand (ENB)</t>
  </si>
  <si>
    <t xml:space="preserve">Debt Financing (New)</t>
  </si>
  <si>
    <t xml:space="preserve">Stock Issuance</t>
  </si>
  <si>
    <t xml:space="preserve">Total Sources</t>
  </si>
  <si>
    <t xml:space="preserve">TRANSACTION FEES DETAIL</t>
  </si>
  <si>
    <t xml:space="preserve">Fee Type</t>
  </si>
  <si>
    <t xml:space="preserve">Rate</t>
  </si>
  <si>
    <t xml:space="preserve">Base</t>
  </si>
  <si>
    <t xml:space="preserve">Advisory Fees</t>
  </si>
  <si>
    <t xml:space="preserve">Financing Fees</t>
  </si>
  <si>
    <t xml:space="preserve">Legal Fees</t>
  </si>
  <si>
    <t xml:space="preserve">Total Transaction Fees</t>
  </si>
  <si>
    <t xml:space="preserve">POST-DEAL CAPITAL STRUCTURE</t>
  </si>
  <si>
    <t xml:space="preserve">Debt</t>
  </si>
  <si>
    <t xml:space="preserve">Equity</t>
  </si>
  <si>
    <t xml:space="preserve">Total Capitalization</t>
  </si>
  <si>
    <t xml:space="preserve">LEVERAGE METRICS</t>
  </si>
  <si>
    <t xml:space="preserve">D E Ratio</t>
  </si>
  <si>
    <t xml:space="preserve">D (D+E) %</t>
  </si>
  <si>
    <t xml:space="preserve">Interest Coverage (EBITDA Interest)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</si>
</sst>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\$#,##0"/>
    <numFmt numFmtId="167" formatCode="\$#,##0.00"/>
    <numFmt numFmtId="168" formatCode="0.0\x"/>
    <numFmt numFmtId="169" formatCode="0.00"/>
    <numFmt numFmtId="170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0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5" t="s">
        <v>3</v>
      </c>
      <c r="B5" s="5" t="s">
        <v>4</v>
      </c>
    </row>
    <row r="6" customFormat="false" ht="15" hidden="false" customHeight="true" outlineLevel="0" collapsed="false">
      <c r="A6" s="1" t="s">
        <v>5</v>
      </c>
      <c r="B6" s="6" t="s">
        <v>6</v>
      </c>
    </row>
    <row r="7" customFormat="false" ht="15" hidden="false" customHeight="true" outlineLevel="0" collapsed="false">
      <c r="A7" s="1" t="s">
        <v>7</v>
      </c>
      <c r="B7" s="6" t="s">
        <v>8</v>
      </c>
    </row>
    <row r="8" customFormat="false" ht="15" hidden="false" customHeight="true" outlineLevel="0" collapsed="false">
      <c r="A8" s="1" t="s">
        <v>9</v>
      </c>
      <c r="B8" s="6" t="s">
        <v>10</v>
      </c>
    </row>
    <row r="10" customFormat="false" ht="15" hidden="false" customHeight="true" outlineLevel="0" collapsed="false">
      <c r="A10" s="1" t="s">
        <v>11</v>
      </c>
      <c r="B10" s="7" t="n">
        <v>45</v>
      </c>
    </row>
    <row r="11" customFormat="false" ht="15" hidden="false" customHeight="true" outlineLevel="0" collapsed="false">
      <c r="A11" s="1" t="s">
        <v>12</v>
      </c>
      <c r="B11" s="7" t="n">
        <v>34.62</v>
      </c>
    </row>
    <row r="12" customFormat="false" ht="15" hidden="false" customHeight="true" outlineLevel="0" collapsed="false">
      <c r="A12" s="1" t="s">
        <v>13</v>
      </c>
      <c r="B12" s="8" t="n">
        <v>0.3</v>
      </c>
    </row>
    <row r="14" customFormat="false" ht="15" hidden="false" customHeight="true" outlineLevel="0" collapsed="false">
      <c r="A14" s="1" t="s">
        <v>14</v>
      </c>
      <c r="B14" s="9" t="n">
        <v>200</v>
      </c>
    </row>
    <row r="15" customFormat="false" ht="15" hidden="false" customHeight="true" outlineLevel="0" collapsed="false">
      <c r="A15" s="1" t="s">
        <v>15</v>
      </c>
      <c r="B15" s="9" t="n">
        <v>9000</v>
      </c>
    </row>
    <row r="16" customFormat="false" ht="15" hidden="false" customHeight="true" outlineLevel="0" collapsed="false">
      <c r="A16" s="1" t="s">
        <v>16</v>
      </c>
      <c r="B16" s="9" t="n">
        <v>4500</v>
      </c>
    </row>
    <row r="17" customFormat="false" ht="15" hidden="false" customHeight="true" outlineLevel="0" collapsed="false">
      <c r="A17" s="1" t="s">
        <v>17</v>
      </c>
      <c r="B17" s="9" t="n">
        <v>13500</v>
      </c>
    </row>
    <row r="19" customFormat="false" ht="15" hidden="false" customHeight="true" outlineLevel="0" collapsed="false">
      <c r="A19" s="1" t="s">
        <v>18</v>
      </c>
      <c r="B19" s="9" t="n">
        <v>5400</v>
      </c>
    </row>
    <row r="20" customFormat="false" ht="15" hidden="false" customHeight="true" outlineLevel="0" collapsed="false">
      <c r="A20" s="1" t="s">
        <v>19</v>
      </c>
      <c r="B20" s="9" t="n">
        <v>3600</v>
      </c>
    </row>
    <row r="22" customFormat="false" ht="15" hidden="false" customHeight="true" outlineLevel="0" collapsed="false">
      <c r="A22" s="1" t="s">
        <v>20</v>
      </c>
      <c r="B22" s="6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7" min="2" style="1" width="15"/>
  </cols>
  <sheetData>
    <row r="1" customFormat="false" ht="17.25" hidden="false" customHeight="true" outlineLevel="0" collapsed="false">
      <c r="A1" s="2" t="s">
        <v>22</v>
      </c>
    </row>
    <row r="3" customFormat="false" ht="15" hidden="false" customHeight="true" outlineLevel="0" collapsed="false">
      <c r="A3" s="4" t="s">
        <v>23</v>
      </c>
      <c r="B3" s="4" t="n">
        <v>2025</v>
      </c>
      <c r="C3" s="4" t="n">
        <v>2026</v>
      </c>
      <c r="D3" s="4" t="n">
        <v>2027</v>
      </c>
      <c r="E3" s="4" t="n">
        <v>2028</v>
      </c>
      <c r="F3" s="4" t="n">
        <v>2029</v>
      </c>
      <c r="G3" s="4" t="n">
        <v>2030</v>
      </c>
    </row>
    <row r="7" customFormat="false" ht="15" hidden="false" customHeight="true" outlineLevel="0" collapsed="false">
      <c r="A7" s="5" t="s">
        <v>24</v>
      </c>
      <c r="B7" s="9" t="n">
        <v>3200</v>
      </c>
      <c r="C7" s="9" t="n">
        <v>3360</v>
      </c>
      <c r="D7" s="9" t="n">
        <v>3528</v>
      </c>
      <c r="E7" s="9" t="n">
        <v>3705</v>
      </c>
      <c r="F7" s="9" t="n">
        <v>3891</v>
      </c>
      <c r="G7" s="9" t="n">
        <v>4086</v>
      </c>
    </row>
    <row r="8" customFormat="false" ht="15" hidden="false" customHeight="true" outlineLevel="0" collapsed="false">
      <c r="A8" s="5" t="s">
        <v>25</v>
      </c>
      <c r="B8" s="9" t="n">
        <v>1600</v>
      </c>
      <c r="C8" s="9" t="n">
        <v>1680</v>
      </c>
      <c r="D8" s="9" t="n">
        <v>1764</v>
      </c>
      <c r="E8" s="9" t="n">
        <v>1853</v>
      </c>
      <c r="F8" s="9" t="n">
        <v>1945</v>
      </c>
      <c r="G8" s="9" t="n">
        <v>2043</v>
      </c>
    </row>
    <row r="9" customFormat="false" ht="15" hidden="false" customHeight="true" outlineLevel="0" collapsed="false">
      <c r="A9" s="5" t="s">
        <v>26</v>
      </c>
      <c r="B9" s="10" t="n">
        <v>0.5</v>
      </c>
      <c r="C9" s="10" t="n">
        <v>0.5</v>
      </c>
      <c r="D9" s="10" t="n">
        <v>0.5</v>
      </c>
      <c r="E9" s="10" t="n">
        <v>0.5</v>
      </c>
      <c r="F9" s="10" t="n">
        <v>0.5</v>
      </c>
      <c r="G9" s="10" t="n">
        <v>0.5</v>
      </c>
    </row>
    <row r="10" customFormat="false" ht="15" hidden="false" customHeight="true" outlineLevel="0" collapsed="false">
      <c r="A10" s="5" t="s">
        <v>27</v>
      </c>
      <c r="B10" s="9" t="n">
        <v>400</v>
      </c>
      <c r="C10" s="9" t="n">
        <v>420</v>
      </c>
      <c r="D10" s="9" t="n">
        <v>441</v>
      </c>
      <c r="E10" s="9" t="n">
        <v>463</v>
      </c>
      <c r="F10" s="9" t="n">
        <v>486</v>
      </c>
      <c r="G10" s="9" t="n">
        <v>510</v>
      </c>
    </row>
    <row r="11" customFormat="false" ht="15" hidden="false" customHeight="true" outlineLevel="0" collapsed="false">
      <c r="A11" s="5" t="s">
        <v>28</v>
      </c>
      <c r="B11" s="9" t="n">
        <v>650</v>
      </c>
      <c r="C11" s="9" t="n">
        <v>683</v>
      </c>
      <c r="D11" s="9" t="n">
        <v>717</v>
      </c>
      <c r="E11" s="9" t="n">
        <v>753</v>
      </c>
      <c r="F11" s="9" t="n">
        <v>791</v>
      </c>
      <c r="G11" s="9" t="n">
        <v>831</v>
      </c>
    </row>
    <row r="13" customFormat="false" ht="15" hidden="false" customHeight="true" outlineLevel="0" collapsed="false">
      <c r="A13" s="5" t="s">
        <v>29</v>
      </c>
      <c r="B13" s="11" t="n">
        <v>3.25</v>
      </c>
      <c r="C13" s="11" t="n">
        <v>3.41</v>
      </c>
      <c r="D13" s="11" t="n">
        <v>3.59</v>
      </c>
      <c r="E13" s="11" t="n">
        <v>3.77</v>
      </c>
      <c r="F13" s="11" t="n">
        <v>3.96</v>
      </c>
      <c r="G13" s="11" t="n">
        <v>4.16</v>
      </c>
    </row>
    <row r="15" customFormat="false" ht="15" hidden="false" customHeight="true" outlineLevel="0" collapsed="false">
      <c r="A15" s="5" t="s">
        <v>30</v>
      </c>
      <c r="B15" s="9" t="n">
        <v>18000</v>
      </c>
      <c r="C15" s="9" t="n">
        <v>18500</v>
      </c>
      <c r="D15" s="9" t="n">
        <v>19000</v>
      </c>
      <c r="E15" s="9" t="n">
        <v>19500</v>
      </c>
      <c r="F15" s="9" t="n">
        <v>20000</v>
      </c>
      <c r="G15" s="9" t="n">
        <v>20500</v>
      </c>
    </row>
    <row r="16" customFormat="false" ht="15" hidden="false" customHeight="true" outlineLevel="0" collapsed="false">
      <c r="A16" s="5" t="s">
        <v>31</v>
      </c>
      <c r="B16" s="9" t="n">
        <v>4500</v>
      </c>
      <c r="C16" s="9" t="n">
        <v>4400</v>
      </c>
      <c r="D16" s="9" t="n">
        <v>4300</v>
      </c>
      <c r="E16" s="9" t="n">
        <v>4200</v>
      </c>
      <c r="F16" s="9" t="n">
        <v>4100</v>
      </c>
      <c r="G16" s="9" t="n">
        <v>4000</v>
      </c>
    </row>
    <row r="17" customFormat="false" ht="15" hidden="false" customHeight="true" outlineLevel="0" collapsed="false">
      <c r="A17" s="5" t="s">
        <v>32</v>
      </c>
      <c r="B17" s="9" t="n">
        <v>8500</v>
      </c>
      <c r="C17" s="9" t="n">
        <v>9000</v>
      </c>
      <c r="D17" s="9" t="n">
        <v>9500</v>
      </c>
      <c r="E17" s="9" t="n">
        <v>10000</v>
      </c>
      <c r="F17" s="9" t="n">
        <v>10500</v>
      </c>
      <c r="G17" s="9" t="n">
        <v>11000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17.25" hidden="false" customHeight="true" outlineLevel="0" collapsed="false">
      <c r="A1" s="2" t="s">
        <v>33</v>
      </c>
    </row>
    <row r="3" customFormat="false" ht="15" hidden="false" customHeight="true" outlineLevel="0" collapsed="false">
      <c r="A3" s="4" t="s">
        <v>34</v>
      </c>
    </row>
    <row r="4" customFormat="false" ht="15" hidden="false" customHeight="true" outlineLevel="0" collapsed="false">
      <c r="A4" s="4" t="s">
        <v>35</v>
      </c>
      <c r="B4" s="4" t="s">
        <v>36</v>
      </c>
      <c r="C4" s="4" t="s">
        <v>37</v>
      </c>
      <c r="D4" s="4" t="s">
        <v>38</v>
      </c>
    </row>
    <row r="5" customFormat="false" ht="15" hidden="false" customHeight="true" outlineLevel="0" collapsed="false">
      <c r="A5" s="1" t="s">
        <v>39</v>
      </c>
      <c r="B5" s="9" t="n">
        <v>7500</v>
      </c>
      <c r="C5" s="12" t="n">
        <v>12.5</v>
      </c>
      <c r="D5" s="13" t="n">
        <f aca="false">B5*C5</f>
        <v>93750</v>
      </c>
    </row>
    <row r="6" customFormat="false" ht="15" hidden="false" customHeight="true" outlineLevel="0" collapsed="false">
      <c r="A6" s="1" t="s">
        <v>40</v>
      </c>
      <c r="B6" s="9" t="n">
        <v>2800</v>
      </c>
      <c r="C6" s="12" t="n">
        <v>11.8</v>
      </c>
      <c r="D6" s="13" t="n">
        <f aca="false">B6*C6</f>
        <v>33040</v>
      </c>
    </row>
    <row r="7" customFormat="false" ht="15" hidden="false" customHeight="true" outlineLevel="0" collapsed="false">
      <c r="A7" s="1" t="s">
        <v>41</v>
      </c>
      <c r="B7" s="9" t="n">
        <v>5200</v>
      </c>
      <c r="C7" s="12" t="n">
        <v>10.2</v>
      </c>
      <c r="D7" s="13" t="n">
        <f aca="false">B7*C7</f>
        <v>53040</v>
      </c>
    </row>
    <row r="8" customFormat="false" ht="15" hidden="false" customHeight="true" outlineLevel="0" collapsed="false">
      <c r="A8" s="1" t="s">
        <v>6</v>
      </c>
      <c r="B8" s="9" t="n">
        <v>8900</v>
      </c>
      <c r="C8" s="12" t="n">
        <v>11</v>
      </c>
      <c r="D8" s="13" t="n">
        <f aca="false">B8*C8</f>
        <v>97900</v>
      </c>
    </row>
    <row r="10" customFormat="false" ht="15" hidden="false" customHeight="true" outlineLevel="0" collapsed="false">
      <c r="A10" s="5" t="s">
        <v>42</v>
      </c>
      <c r="C10" s="14" t="n">
        <f aca="false">AVERAGE(C5:C8)</f>
        <v>11.375</v>
      </c>
    </row>
    <row r="12" customFormat="false" ht="15" hidden="false" customHeight="true" outlineLevel="0" collapsed="false">
      <c r="A12" s="4" t="s">
        <v>43</v>
      </c>
    </row>
    <row r="13" customFormat="false" ht="15" hidden="false" customHeight="true" outlineLevel="0" collapsed="false">
      <c r="A13" s="1" t="s">
        <v>44</v>
      </c>
      <c r="B13" s="9" t="n">
        <v>1600</v>
      </c>
    </row>
    <row r="14" customFormat="false" ht="15" hidden="false" customHeight="true" outlineLevel="0" collapsed="false">
      <c r="A14" s="1" t="s">
        <v>45</v>
      </c>
      <c r="B14" s="15" t="n">
        <f aca="false">C10</f>
        <v>11.375</v>
      </c>
    </row>
    <row r="15" customFormat="false" ht="15" hidden="false" customHeight="true" outlineLevel="0" collapsed="false">
      <c r="A15" s="1" t="s">
        <v>46</v>
      </c>
      <c r="B15" s="13" t="n">
        <f aca="false">B13*B14</f>
        <v>18200</v>
      </c>
    </row>
    <row r="16" customFormat="false" ht="15" hidden="false" customHeight="true" outlineLevel="0" collapsed="false">
      <c r="A16" s="1" t="s">
        <v>47</v>
      </c>
      <c r="B16" s="9" t="n">
        <v>4500</v>
      </c>
    </row>
    <row r="17" customFormat="false" ht="15" hidden="false" customHeight="true" outlineLevel="0" collapsed="false">
      <c r="A17" s="1" t="s">
        <v>48</v>
      </c>
      <c r="B17" s="13" t="n">
        <f aca="false">B15-B16</f>
        <v>13700</v>
      </c>
    </row>
    <row r="18" customFormat="false" ht="15" hidden="false" customHeight="true" outlineLevel="0" collapsed="false">
      <c r="A18" s="1" t="s">
        <v>49</v>
      </c>
      <c r="B18" s="7" t="n">
        <v>200</v>
      </c>
    </row>
    <row r="19" customFormat="false" ht="15" hidden="false" customHeight="true" outlineLevel="0" collapsed="false">
      <c r="A19" s="1" t="s">
        <v>50</v>
      </c>
      <c r="B19" s="11" t="n">
        <f aca="false">B17/B18*1000000</f>
        <v>68500000</v>
      </c>
    </row>
    <row r="22" customFormat="false" ht="15" hidden="false" customHeight="true" outlineLevel="0" collapsed="false">
      <c r="A22" s="4" t="s">
        <v>51</v>
      </c>
    </row>
    <row r="23" customFormat="false" ht="15" hidden="false" customHeight="true" outlineLevel="0" collapsed="false">
      <c r="A23" s="5" t="s">
        <v>52</v>
      </c>
    </row>
    <row r="24" customFormat="false" ht="15" hidden="false" customHeight="true" outlineLevel="0" collapsed="false">
      <c r="A24" s="1" t="s">
        <v>53</v>
      </c>
      <c r="B24" s="16" t="n">
        <v>0.035</v>
      </c>
    </row>
    <row r="25" customFormat="false" ht="15" hidden="false" customHeight="true" outlineLevel="0" collapsed="false">
      <c r="A25" s="1" t="s">
        <v>54</v>
      </c>
      <c r="B25" s="16" t="n">
        <v>0.055</v>
      </c>
    </row>
    <row r="26" customFormat="false" ht="15" hidden="false" customHeight="true" outlineLevel="0" collapsed="false">
      <c r="A26" s="1" t="s">
        <v>55</v>
      </c>
      <c r="B26" s="17" t="n">
        <v>0.9</v>
      </c>
    </row>
    <row r="27" customFormat="false" ht="15" hidden="false" customHeight="true" outlineLevel="0" collapsed="false">
      <c r="A27" s="1" t="s">
        <v>56</v>
      </c>
      <c r="B27" s="10" t="n">
        <f aca="false">B24+B25*B26</f>
        <v>0.0845</v>
      </c>
    </row>
    <row r="28" customFormat="false" ht="15" hidden="false" customHeight="true" outlineLevel="0" collapsed="false">
      <c r="A28" s="1" t="s">
        <v>57</v>
      </c>
      <c r="B28" s="16" t="n">
        <v>0.043</v>
      </c>
    </row>
    <row r="29" customFormat="false" ht="15" hidden="false" customHeight="true" outlineLevel="0" collapsed="false">
      <c r="A29" s="1" t="s">
        <v>58</v>
      </c>
      <c r="B29" s="16" t="n">
        <v>0.35</v>
      </c>
    </row>
    <row r="30" customFormat="false" ht="15" hidden="false" customHeight="true" outlineLevel="0" collapsed="false">
      <c r="A30" s="1" t="s">
        <v>59</v>
      </c>
      <c r="B30" s="10" t="n">
        <v>0.043</v>
      </c>
    </row>
    <row r="31" customFormat="false" ht="15" hidden="false" customHeight="true" outlineLevel="0" collapsed="false">
      <c r="A31" s="1" t="s">
        <v>60</v>
      </c>
      <c r="B31" s="18" t="n">
        <v>0.35</v>
      </c>
    </row>
    <row r="33" customFormat="false" ht="15" hidden="false" customHeight="true" outlineLevel="0" collapsed="false">
      <c r="A33" s="5" t="s">
        <v>61</v>
      </c>
    </row>
    <row r="34" customFormat="false" ht="15" hidden="false" customHeight="true" outlineLevel="0" collapsed="false">
      <c r="A34" s="1" t="s">
        <v>62</v>
      </c>
      <c r="B34" s="9" t="n">
        <v>1600</v>
      </c>
    </row>
    <row r="35" customFormat="false" ht="15" hidden="false" customHeight="true" outlineLevel="0" collapsed="false">
      <c r="A35" s="1" t="s">
        <v>63</v>
      </c>
      <c r="B35" s="16" t="n">
        <v>0.025</v>
      </c>
    </row>
    <row r="36" customFormat="false" ht="15" hidden="false" customHeight="true" outlineLevel="0" collapsed="false">
      <c r="A36" s="1" t="s">
        <v>64</v>
      </c>
      <c r="B36" s="15" t="n">
        <f aca="false">C10</f>
        <v>11.375</v>
      </c>
    </row>
    <row r="37" customFormat="false" ht="15" hidden="false" customHeight="true" outlineLevel="0" collapsed="false">
      <c r="A37" s="1" t="s">
        <v>65</v>
      </c>
      <c r="B37" s="13" t="n">
        <f aca="false">C10</f>
        <v>11.375</v>
      </c>
    </row>
    <row r="38" customFormat="false" ht="15" hidden="false" customHeight="true" outlineLevel="0" collapsed="false">
      <c r="A38" s="1" t="s">
        <v>66</v>
      </c>
      <c r="B38" s="19" t="n">
        <f aca="false">1/(1+B33)^5</f>
        <v>1</v>
      </c>
    </row>
    <row r="39" customFormat="false" ht="15" hidden="false" customHeight="true" outlineLevel="0" collapsed="false">
      <c r="A39" s="1" t="s">
        <v>67</v>
      </c>
      <c r="B39" s="13" t="n">
        <f aca="false">1/(1+B33)^5</f>
        <v>1</v>
      </c>
    </row>
    <row r="40" customFormat="false" ht="15" hidden="false" customHeight="true" outlineLevel="0" collapsed="false">
      <c r="A40" s="1" t="s">
        <v>47</v>
      </c>
      <c r="B40" s="9" t="n">
        <v>4500</v>
      </c>
    </row>
    <row r="41" customFormat="false" ht="15" hidden="false" customHeight="true" outlineLevel="0" collapsed="false">
      <c r="A41" s="1" t="s">
        <v>68</v>
      </c>
      <c r="B41" s="13" t="n">
        <v>4500</v>
      </c>
    </row>
    <row r="43" customFormat="false" ht="15" hidden="false" customHeight="true" outlineLevel="0" collapsed="false">
      <c r="A43" s="4" t="s">
        <v>69</v>
      </c>
    </row>
    <row r="44" customFormat="false" ht="15" hidden="false" customHeight="true" outlineLevel="0" collapsed="false">
      <c r="A44" s="4" t="s">
        <v>70</v>
      </c>
      <c r="B44" s="4" t="s">
        <v>71</v>
      </c>
      <c r="C44" s="4" t="s">
        <v>32</v>
      </c>
      <c r="D44" s="4" t="s">
        <v>72</v>
      </c>
    </row>
    <row r="45" customFormat="false" ht="15" hidden="false" customHeight="true" outlineLevel="0" collapsed="false">
      <c r="A45" s="1" t="s">
        <v>73</v>
      </c>
      <c r="B45" s="13" t="n">
        <f aca="false">B15</f>
        <v>18200</v>
      </c>
      <c r="C45" s="13" t="n">
        <f aca="false">B17</f>
        <v>13700</v>
      </c>
      <c r="D45" s="11" t="n">
        <f aca="false">B19</f>
        <v>68500000</v>
      </c>
    </row>
    <row r="46" customFormat="false" ht="15" hidden="false" customHeight="true" outlineLevel="0" collapsed="false">
      <c r="A46" s="1" t="s">
        <v>74</v>
      </c>
      <c r="B46" s="13" t="n">
        <f aca="false">B40</f>
        <v>4500</v>
      </c>
      <c r="C46" s="13" t="n">
        <f aca="false">B42</f>
        <v>0</v>
      </c>
      <c r="D46" s="11" t="n">
        <f aca="false">B42/200</f>
        <v>0</v>
      </c>
    </row>
    <row r="47" customFormat="false" ht="15" hidden="false" customHeight="true" outlineLevel="0" collapsed="false">
      <c r="A47" s="1" t="s">
        <v>75</v>
      </c>
      <c r="D47" s="20" t="n">
        <v>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17.25" hidden="false" customHeight="true" outlineLevel="0" collapsed="false">
      <c r="A1" s="2" t="s">
        <v>76</v>
      </c>
    </row>
    <row r="3" customFormat="false" ht="15" hidden="false" customHeight="true" outlineLevel="0" collapsed="false">
      <c r="A3" s="4" t="s">
        <v>77</v>
      </c>
    </row>
    <row r="4" customFormat="false" ht="15" hidden="false" customHeight="true" outlineLevel="0" collapsed="false">
      <c r="A4" s="4" t="s">
        <v>3</v>
      </c>
      <c r="B4" s="4" t="s">
        <v>78</v>
      </c>
      <c r="C4" s="4" t="s">
        <v>79</v>
      </c>
    </row>
    <row r="5" customFormat="false" ht="15" hidden="false" customHeight="true" outlineLevel="0" collapsed="false">
      <c r="A5" s="1" t="s">
        <v>80</v>
      </c>
      <c r="B5" s="21" t="n">
        <v>120</v>
      </c>
      <c r="C5" s="6" t="s">
        <v>81</v>
      </c>
    </row>
    <row r="6" customFormat="false" ht="15" hidden="false" customHeight="true" outlineLevel="0" collapsed="false">
      <c r="A6" s="1" t="s">
        <v>82</v>
      </c>
      <c r="B6" s="21" t="n">
        <v>80</v>
      </c>
      <c r="C6" s="6" t="s">
        <v>83</v>
      </c>
    </row>
    <row r="7" customFormat="false" ht="15" hidden="false" customHeight="true" outlineLevel="0" collapsed="false">
      <c r="A7" s="5" t="s">
        <v>84</v>
      </c>
      <c r="B7" s="22" t="n">
        <f aca="false">SUM(B5:B6)</f>
        <v>200</v>
      </c>
    </row>
    <row r="9" customFormat="false" ht="15" hidden="false" customHeight="true" outlineLevel="0" collapsed="false">
      <c r="A9" s="4" t="s">
        <v>85</v>
      </c>
    </row>
    <row r="10" customFormat="false" ht="15" hidden="false" customHeight="true" outlineLevel="0" collapsed="false">
      <c r="A10" s="4" t="s">
        <v>3</v>
      </c>
      <c r="B10" s="4" t="s">
        <v>78</v>
      </c>
      <c r="C10" s="4" t="s">
        <v>79</v>
      </c>
    </row>
    <row r="11" customFormat="false" ht="15" hidden="false" customHeight="true" outlineLevel="0" collapsed="false">
      <c r="A11" s="1" t="s">
        <v>86</v>
      </c>
      <c r="B11" s="21" t="n">
        <v>180</v>
      </c>
      <c r="C11" s="6" t="s">
        <v>87</v>
      </c>
    </row>
    <row r="12" customFormat="false" ht="15" hidden="false" customHeight="true" outlineLevel="0" collapsed="false">
      <c r="A12" s="1" t="s">
        <v>88</v>
      </c>
      <c r="B12" s="21" t="n">
        <v>85</v>
      </c>
      <c r="C12" s="6" t="s">
        <v>89</v>
      </c>
    </row>
    <row r="13" customFormat="false" ht="15" hidden="false" customHeight="true" outlineLevel="0" collapsed="false">
      <c r="A13" s="1" t="s">
        <v>90</v>
      </c>
      <c r="B13" s="21" t="n">
        <v>60</v>
      </c>
      <c r="C13" s="6" t="s">
        <v>91</v>
      </c>
    </row>
    <row r="14" customFormat="false" ht="15" hidden="false" customHeight="true" outlineLevel="0" collapsed="false">
      <c r="A14" s="1" t="s">
        <v>92</v>
      </c>
      <c r="B14" s="21" t="n">
        <v>25</v>
      </c>
      <c r="C14" s="6" t="s">
        <v>93</v>
      </c>
    </row>
    <row r="15" customFormat="false" ht="15" hidden="false" customHeight="true" outlineLevel="0" collapsed="false">
      <c r="A15" s="5" t="s">
        <v>94</v>
      </c>
      <c r="B15" s="22" t="n">
        <f aca="false">SUM(B11:B14)</f>
        <v>350</v>
      </c>
    </row>
    <row r="17" customFormat="false" ht="15" hidden="false" customHeight="true" outlineLevel="0" collapsed="false">
      <c r="A17" s="4" t="s">
        <v>95</v>
      </c>
    </row>
    <row r="18" customFormat="false" ht="15" hidden="false" customHeight="true" outlineLevel="0" collapsed="false">
      <c r="A18" s="1" t="s">
        <v>96</v>
      </c>
      <c r="B18" s="21" t="n">
        <v>250</v>
      </c>
    </row>
    <row r="19" customFormat="false" ht="15" hidden="false" customHeight="true" outlineLevel="0" collapsed="false">
      <c r="A19" s="1" t="s">
        <v>97</v>
      </c>
      <c r="B19" s="21" t="n">
        <v>150</v>
      </c>
    </row>
    <row r="20" customFormat="false" ht="15" hidden="false" customHeight="true" outlineLevel="0" collapsed="false">
      <c r="A20" s="1" t="s">
        <v>98</v>
      </c>
      <c r="B20" s="21" t="n">
        <v>100</v>
      </c>
    </row>
    <row r="21" customFormat="false" ht="15" hidden="false" customHeight="true" outlineLevel="0" collapsed="false">
      <c r="A21" s="1" t="s">
        <v>99</v>
      </c>
      <c r="B21" s="22" t="n">
        <f aca="false">SUM(B18:B20)</f>
        <v>500</v>
      </c>
    </row>
    <row r="23" customFormat="false" ht="15" hidden="false" customHeight="true" outlineLevel="0" collapsed="false">
      <c r="A23" s="4" t="s">
        <v>100</v>
      </c>
    </row>
    <row r="24" customFormat="false" ht="15" hidden="false" customHeight="true" outlineLevel="0" collapsed="false">
      <c r="A24" s="4" t="s">
        <v>101</v>
      </c>
      <c r="B24" s="4" t="s">
        <v>102</v>
      </c>
      <c r="C24" s="4" t="s">
        <v>103</v>
      </c>
      <c r="D24" s="4" t="s">
        <v>104</v>
      </c>
      <c r="E24" s="4" t="s">
        <v>105</v>
      </c>
    </row>
    <row r="25" customFormat="false" ht="15" hidden="false" customHeight="true" outlineLevel="0" collapsed="false">
      <c r="A25" s="1" t="s">
        <v>106</v>
      </c>
      <c r="B25" s="16" t="n">
        <v>0.25</v>
      </c>
      <c r="C25" s="16" t="n">
        <v>0.5</v>
      </c>
      <c r="D25" s="16" t="n">
        <v>0.75</v>
      </c>
      <c r="E25" s="16" t="n">
        <v>1</v>
      </c>
    </row>
    <row r="26" customFormat="false" ht="15" hidden="false" customHeight="true" outlineLevel="0" collapsed="false">
      <c r="A26" s="1" t="s">
        <v>107</v>
      </c>
      <c r="B26" s="13" t="n">
        <f aca="false">B25*$B$7</f>
        <v>50</v>
      </c>
      <c r="C26" s="13" t="n">
        <f aca="false">C25*$B$7</f>
        <v>100</v>
      </c>
      <c r="D26" s="13" t="n">
        <f aca="false">D25*$B$7</f>
        <v>150</v>
      </c>
      <c r="E26" s="13" t="n">
        <f aca="false">E25*$B$7</f>
        <v>200</v>
      </c>
    </row>
    <row r="27" customFormat="false" ht="15" hidden="false" customHeight="true" outlineLevel="0" collapsed="false">
      <c r="A27" s="1" t="s">
        <v>108</v>
      </c>
      <c r="B27" s="13" t="n">
        <f aca="false">B25*$B$15</f>
        <v>87.5</v>
      </c>
      <c r="C27" s="13" t="n">
        <f aca="false">C25*$B$15</f>
        <v>175</v>
      </c>
      <c r="D27" s="13" t="n">
        <f aca="false">D25*$B$15</f>
        <v>262.5</v>
      </c>
      <c r="E27" s="13" t="n">
        <f aca="false">E25*$B$15</f>
        <v>350</v>
      </c>
    </row>
    <row r="28" customFormat="false" ht="15" hidden="false" customHeight="true" outlineLevel="0" collapsed="false">
      <c r="A28" s="1" t="s">
        <v>109</v>
      </c>
      <c r="B28" s="23" t="n">
        <f aca="false">B26+B27</f>
        <v>137.5</v>
      </c>
      <c r="C28" s="23" t="n">
        <f aca="false">C26+C27</f>
        <v>275</v>
      </c>
      <c r="D28" s="23" t="n">
        <f aca="false">D26+D27</f>
        <v>412.5</v>
      </c>
      <c r="E28" s="23" t="n">
        <f aca="false">E26+E27</f>
        <v>550</v>
      </c>
    </row>
    <row r="30" customFormat="false" ht="15" hidden="false" customHeight="true" outlineLevel="0" collapsed="false">
      <c r="A30" s="4" t="s">
        <v>110</v>
      </c>
    </row>
    <row r="31" customFormat="false" ht="15" hidden="false" customHeight="true" outlineLevel="0" collapsed="false">
      <c r="A31" s="1" t="s">
        <v>111</v>
      </c>
      <c r="B31" s="24" t="n">
        <f aca="false">$B$21/2</f>
        <v>250</v>
      </c>
      <c r="C31" s="24" t="n">
        <f aca="false">$B$21/2</f>
        <v>250</v>
      </c>
      <c r="D31" s="4"/>
      <c r="E31" s="4"/>
    </row>
    <row r="33" customFormat="false" ht="15" hidden="false" customHeight="true" outlineLevel="0" collapsed="false">
      <c r="A33" s="4" t="s">
        <v>112</v>
      </c>
    </row>
    <row r="34" customFormat="false" ht="15" hidden="false" customHeight="true" outlineLevel="0" collapsed="false">
      <c r="A34" s="1" t="s">
        <v>113</v>
      </c>
      <c r="B34" s="16" t="n">
        <v>0.075</v>
      </c>
    </row>
    <row r="35" customFormat="false" ht="15" hidden="false" customHeight="true" outlineLevel="0" collapsed="false">
      <c r="A35" s="1" t="s">
        <v>114</v>
      </c>
      <c r="B35" s="13" t="n">
        <f aca="false">B28/(1+B34)^1</f>
        <v>127.906976744186</v>
      </c>
    </row>
    <row r="36" customFormat="false" ht="15" hidden="false" customHeight="true" outlineLevel="0" collapsed="false">
      <c r="A36" s="1" t="s">
        <v>115</v>
      </c>
      <c r="B36" s="13" t="n">
        <f aca="false">(C28-C31)/(1+B34)^2</f>
        <v>21.6333153055706</v>
      </c>
    </row>
    <row r="37" customFormat="false" ht="15" hidden="false" customHeight="true" outlineLevel="0" collapsed="false">
      <c r="A37" s="1" t="s">
        <v>116</v>
      </c>
      <c r="B37" s="13" t="n">
        <f aca="false">(D28-D31)/(1+B34)^3</f>
        <v>332.046234922711</v>
      </c>
    </row>
    <row r="38" customFormat="false" ht="15" hidden="false" customHeight="true" outlineLevel="0" collapsed="false">
      <c r="A38" s="1" t="s">
        <v>117</v>
      </c>
      <c r="B38" s="13" t="n">
        <f aca="false">(E28)/(1+B34)^4</f>
        <v>411.840291377006</v>
      </c>
    </row>
    <row r="39" customFormat="false" ht="15" hidden="false" customHeight="true" outlineLevel="0" collapsed="false">
      <c r="A39" s="1" t="s">
        <v>118</v>
      </c>
      <c r="B39" s="25" t="n">
        <f aca="false">SUM(B35:B38)</f>
        <v>893.426818349474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17.25" hidden="false" customHeight="true" outlineLevel="0" collapsed="false">
      <c r="A1" s="2" t="s">
        <v>119</v>
      </c>
    </row>
    <row r="3" customFormat="false" ht="15" hidden="false" customHeight="true" outlineLevel="0" collapsed="false">
      <c r="A3" s="4" t="s">
        <v>120</v>
      </c>
    </row>
    <row r="4" customFormat="false" ht="15" hidden="false" customHeight="true" outlineLevel="0" collapsed="false">
      <c r="A4" s="4" t="s">
        <v>121</v>
      </c>
      <c r="B4" s="4" t="s">
        <v>122</v>
      </c>
      <c r="C4" s="4" t="s">
        <v>123</v>
      </c>
      <c r="D4" s="4" t="s">
        <v>124</v>
      </c>
      <c r="E4" s="4" t="s">
        <v>125</v>
      </c>
    </row>
    <row r="5" customFormat="false" ht="15" hidden="false" customHeight="true" outlineLevel="0" collapsed="false">
      <c r="A5" s="1" t="s">
        <v>126</v>
      </c>
      <c r="B5" s="9" t="n">
        <v>6500</v>
      </c>
      <c r="C5" s="9" t="n">
        <v>650</v>
      </c>
      <c r="D5" s="13" t="n">
        <f aca="false">B5+C5</f>
        <v>7150</v>
      </c>
      <c r="E5" s="13" t="n">
        <f aca="false">D5+B28</f>
        <v>7150</v>
      </c>
    </row>
    <row r="6" customFormat="false" ht="15" hidden="false" customHeight="true" outlineLevel="0" collapsed="false">
      <c r="A6" s="1" t="s">
        <v>49</v>
      </c>
      <c r="B6" s="7" t="n">
        <v>2010</v>
      </c>
      <c r="C6" s="7" t="n">
        <v>200</v>
      </c>
      <c r="D6" s="6" t="n">
        <f aca="false">B6+C6</f>
        <v>2210</v>
      </c>
      <c r="E6" s="6" t="n">
        <f aca="false">D6</f>
        <v>2210</v>
      </c>
    </row>
    <row r="7" customFormat="false" ht="15" hidden="false" customHeight="true" outlineLevel="0" collapsed="false">
      <c r="A7" s="1" t="s">
        <v>29</v>
      </c>
      <c r="B7" s="11" t="n">
        <f aca="false">B5/B6</f>
        <v>3.23383084577114</v>
      </c>
      <c r="C7" s="11" t="n">
        <f aca="false">C5/C6</f>
        <v>3.25</v>
      </c>
      <c r="D7" s="11" t="n">
        <f aca="false">D5/D6</f>
        <v>3.23529411764706</v>
      </c>
      <c r="E7" s="26" t="n">
        <f aca="false">E5/E6</f>
        <v>3.23529411764706</v>
      </c>
    </row>
    <row r="9" customFormat="false" ht="15" hidden="false" customHeight="true" outlineLevel="0" collapsed="false">
      <c r="A9" s="4" t="s">
        <v>127</v>
      </c>
    </row>
    <row r="10" customFormat="false" ht="15" hidden="false" customHeight="true" outlineLevel="0" collapsed="false">
      <c r="A10" s="4" t="s">
        <v>121</v>
      </c>
      <c r="B10" s="4" t="s">
        <v>4</v>
      </c>
    </row>
    <row r="11" customFormat="false" ht="15" hidden="false" customHeight="true" outlineLevel="0" collapsed="false">
      <c r="A11" s="1" t="s">
        <v>128</v>
      </c>
      <c r="B11" s="27" t="n">
        <f aca="false">B7</f>
        <v>3.23383084577114</v>
      </c>
    </row>
    <row r="12" customFormat="false" ht="15" hidden="false" customHeight="true" outlineLevel="0" collapsed="false">
      <c r="A12" s="1" t="s">
        <v>129</v>
      </c>
      <c r="B12" s="11" t="n">
        <f aca="false">D7</f>
        <v>3.23529411764706</v>
      </c>
    </row>
    <row r="13" customFormat="false" ht="15" hidden="false" customHeight="true" outlineLevel="0" collapsed="false">
      <c r="A13" s="1" t="s">
        <v>130</v>
      </c>
      <c r="B13" s="10" t="n">
        <f aca="false">(B12-B11)/B11</f>
        <v>0.000452488687782773</v>
      </c>
    </row>
    <row r="14" customFormat="false" ht="15" hidden="false" customHeight="true" outlineLevel="0" collapsed="false">
      <c r="A14" s="1" t="s">
        <v>131</v>
      </c>
      <c r="B14" s="28" t="n">
        <f aca="false">E7</f>
        <v>3.23529411764706</v>
      </c>
    </row>
    <row r="15" customFormat="false" ht="15" hidden="false" customHeight="true" outlineLevel="0" collapsed="false">
      <c r="A15" s="1" t="s">
        <v>132</v>
      </c>
      <c r="B15" s="29" t="n">
        <f aca="false">(B14-B11)/B11</f>
        <v>0.000452488687782773</v>
      </c>
    </row>
    <row r="17" customFormat="false" ht="15" hidden="false" customHeight="true" outlineLevel="0" collapsed="false">
      <c r="A17" s="4" t="s">
        <v>133</v>
      </c>
    </row>
    <row r="18" customFormat="false" ht="15" hidden="false" customHeight="true" outlineLevel="0" collapsed="false">
      <c r="A18" s="1" t="s">
        <v>134</v>
      </c>
      <c r="B18" s="13" t="n">
        <f aca="false">(B12-B11)*E6</f>
        <v>3.23383084577091</v>
      </c>
    </row>
    <row r="19" customFormat="false" ht="15" hidden="false" customHeight="true" outlineLevel="0" collapsed="false">
      <c r="A19" s="1" t="s">
        <v>135</v>
      </c>
      <c r="B19" s="13" t="n">
        <f aca="false">B7+B15</f>
        <v>3.23428333445893</v>
      </c>
    </row>
    <row r="20" customFormat="false" ht="15" hidden="false" customHeight="true" outlineLevel="0" collapsed="false">
      <c r="A20" s="1" t="s">
        <v>136</v>
      </c>
      <c r="B20" s="10" t="n">
        <f aca="false">B18/B19</f>
        <v>0.999860096150763</v>
      </c>
    </row>
    <row r="21" customFormat="false" ht="15" hidden="false" customHeight="true" outlineLevel="0" collapsed="false">
      <c r="A21" s="4" t="s">
        <v>137</v>
      </c>
    </row>
    <row r="22" customFormat="false" ht="15" hidden="false" customHeight="true" outlineLevel="0" collapsed="false">
      <c r="A22" s="4" t="s">
        <v>138</v>
      </c>
      <c r="B22" s="4" t="s">
        <v>139</v>
      </c>
      <c r="C22" s="4" t="s">
        <v>140</v>
      </c>
      <c r="D22" s="4" t="s">
        <v>141</v>
      </c>
      <c r="E22" s="4" t="s">
        <v>142</v>
      </c>
    </row>
    <row r="23" customFormat="false" ht="15" hidden="false" customHeight="true" outlineLevel="0" collapsed="false">
      <c r="A23" s="1" t="s">
        <v>143</v>
      </c>
      <c r="B23" s="27" t="n">
        <v>43.275</v>
      </c>
      <c r="C23" s="27" t="n">
        <v>45.006</v>
      </c>
      <c r="D23" s="27" t="n">
        <v>46.737</v>
      </c>
      <c r="E23" s="27" t="n">
        <v>48.468</v>
      </c>
    </row>
    <row r="24" customFormat="false" ht="15" hidden="false" customHeight="true" outlineLevel="0" collapsed="false">
      <c r="A24" s="1" t="s">
        <v>144</v>
      </c>
      <c r="B24" s="10" t="n">
        <v>-0.0383333333333333</v>
      </c>
      <c r="C24" s="10" t="n">
        <v>0.000133333333333319</v>
      </c>
      <c r="D24" s="10" t="n">
        <v>0.0386</v>
      </c>
      <c r="E24" s="10" t="n">
        <v>0.0770666666666666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5" min="2" style="1" width="16"/>
  </cols>
  <sheetData>
    <row r="1" customFormat="false" ht="17.25" hidden="false" customHeight="true" outlineLevel="0" collapsed="false">
      <c r="A1" s="2" t="s">
        <v>145</v>
      </c>
    </row>
    <row r="3" customFormat="false" ht="15" hidden="false" customHeight="true" outlineLevel="0" collapsed="false">
      <c r="A3" s="4" t="s">
        <v>146</v>
      </c>
      <c r="B3" s="4" t="s">
        <v>147</v>
      </c>
      <c r="C3" s="4" t="s">
        <v>148</v>
      </c>
      <c r="D3" s="4" t="s">
        <v>149</v>
      </c>
      <c r="E3" s="4" t="s">
        <v>150</v>
      </c>
    </row>
    <row r="4" customFormat="false" ht="15" hidden="false" customHeight="true" outlineLevel="0" collapsed="false">
      <c r="A4" s="5" t="s">
        <v>151</v>
      </c>
    </row>
    <row r="5" customFormat="false" ht="15" hidden="false" customHeight="true" outlineLevel="0" collapsed="false">
      <c r="A5" s="1" t="s">
        <v>152</v>
      </c>
      <c r="B5" s="9" t="n">
        <v>5000</v>
      </c>
      <c r="C5" s="9" t="n">
        <v>1500</v>
      </c>
      <c r="E5" s="13" t="n">
        <f aca="false">B5+C5+D5</f>
        <v>6500</v>
      </c>
    </row>
    <row r="6" customFormat="false" ht="15" hidden="false" customHeight="true" outlineLevel="0" collapsed="false">
      <c r="A6" s="1" t="s">
        <v>153</v>
      </c>
      <c r="B6" s="9" t="n">
        <v>45000</v>
      </c>
      <c r="C6" s="9" t="n">
        <v>12500</v>
      </c>
      <c r="E6" s="13" t="n">
        <f aca="false">B6+C6+D6</f>
        <v>57500</v>
      </c>
    </row>
    <row r="7" customFormat="false" ht="15" hidden="false" customHeight="true" outlineLevel="0" collapsed="false">
      <c r="A7" s="1" t="s">
        <v>154</v>
      </c>
      <c r="B7" s="9" t="n">
        <v>8000</v>
      </c>
      <c r="C7" s="9" t="n">
        <v>0</v>
      </c>
      <c r="D7" s="21" t="n">
        <v>3200</v>
      </c>
      <c r="E7" s="13" t="n">
        <f aca="false">B7+C7+D7</f>
        <v>11200</v>
      </c>
    </row>
    <row r="8" customFormat="false" ht="15" hidden="false" customHeight="true" outlineLevel="0" collapsed="false">
      <c r="A8" s="1" t="s">
        <v>155</v>
      </c>
      <c r="B8" s="9" t="n">
        <v>2000</v>
      </c>
      <c r="C8" s="9" t="n">
        <v>500</v>
      </c>
      <c r="E8" s="13" t="n">
        <f aca="false">B8+C8+D8</f>
        <v>2500</v>
      </c>
    </row>
    <row r="9" customFormat="false" ht="15" hidden="false" customHeight="true" outlineLevel="0" collapsed="false">
      <c r="A9" s="5" t="s">
        <v>30</v>
      </c>
      <c r="B9" s="23" t="n">
        <f aca="false">SUM(B5:B8)</f>
        <v>60000</v>
      </c>
      <c r="C9" s="23" t="n">
        <f aca="false">SUM(C5:C8)</f>
        <v>14500</v>
      </c>
      <c r="D9" s="23" t="n">
        <f aca="false">SUM(D5:D8)</f>
        <v>3200</v>
      </c>
      <c r="E9" s="23" t="n">
        <f aca="false">SUM(E5:E8)</f>
        <v>77700</v>
      </c>
    </row>
    <row r="11" customFormat="false" ht="15" hidden="false" customHeight="true" outlineLevel="0" collapsed="false">
      <c r="A11" s="5" t="s">
        <v>156</v>
      </c>
    </row>
    <row r="12" customFormat="false" ht="15" hidden="false" customHeight="true" outlineLevel="0" collapsed="false">
      <c r="A12" s="1" t="s">
        <v>157</v>
      </c>
      <c r="B12" s="9" t="n">
        <v>3000</v>
      </c>
      <c r="C12" s="9" t="n">
        <v>1200</v>
      </c>
      <c r="E12" s="13" t="n">
        <f aca="false">B12+C12+D12</f>
        <v>4200</v>
      </c>
    </row>
    <row r="13" customFormat="false" ht="15" hidden="false" customHeight="true" outlineLevel="0" collapsed="false">
      <c r="A13" s="1" t="s">
        <v>158</v>
      </c>
      <c r="B13" s="9" t="n">
        <v>8000</v>
      </c>
      <c r="C13" s="9" t="n">
        <v>4500</v>
      </c>
      <c r="D13" s="1" t="n">
        <v>5400</v>
      </c>
      <c r="E13" s="13" t="n">
        <f aca="false">B13+C13+D13</f>
        <v>17900</v>
      </c>
    </row>
    <row r="14" customFormat="false" ht="15" hidden="false" customHeight="true" outlineLevel="0" collapsed="false">
      <c r="A14" s="1" t="s">
        <v>159</v>
      </c>
      <c r="B14" s="9" t="n">
        <v>1500</v>
      </c>
      <c r="C14" s="9" t="n">
        <v>300</v>
      </c>
      <c r="E14" s="13" t="n">
        <f aca="false">B14+C14+D14</f>
        <v>1800</v>
      </c>
    </row>
    <row r="15" customFormat="false" ht="15" hidden="false" customHeight="true" outlineLevel="0" collapsed="false">
      <c r="A15" s="5" t="s">
        <v>160</v>
      </c>
      <c r="B15" s="23" t="n">
        <f aca="false">SUM(B12:B14)</f>
        <v>12500</v>
      </c>
      <c r="C15" s="23" t="n">
        <f aca="false">SUM(C12:C14)</f>
        <v>6000</v>
      </c>
      <c r="D15" s="23" t="n">
        <f aca="false">SUM(D12:D14)</f>
        <v>5400</v>
      </c>
      <c r="E15" s="23" t="n">
        <f aca="false">SUM(E12:E14)</f>
        <v>23900</v>
      </c>
    </row>
    <row r="17" customFormat="false" ht="15" hidden="false" customHeight="true" outlineLevel="0" collapsed="false">
      <c r="A17" s="5" t="s">
        <v>161</v>
      </c>
    </row>
    <row r="18" customFormat="false" ht="15" hidden="false" customHeight="true" outlineLevel="0" collapsed="false">
      <c r="A18" s="1" t="s">
        <v>162</v>
      </c>
      <c r="B18" s="9" t="n">
        <v>18000</v>
      </c>
      <c r="C18" s="9" t="n">
        <v>8500</v>
      </c>
      <c r="D18" s="21" t="n">
        <f aca="false">3600-500</f>
        <v>3100</v>
      </c>
      <c r="E18" s="13" t="n">
        <f aca="false">B18+C18+D18</f>
        <v>29600</v>
      </c>
    </row>
    <row r="19" customFormat="false" ht="15" hidden="false" customHeight="true" outlineLevel="0" collapsed="false">
      <c r="A19" s="5" t="s">
        <v>163</v>
      </c>
      <c r="B19" s="23" t="n">
        <f aca="false">B18</f>
        <v>18000</v>
      </c>
      <c r="C19" s="23" t="n">
        <f aca="false">C18</f>
        <v>8500</v>
      </c>
      <c r="D19" s="23" t="n">
        <f aca="false">D18</f>
        <v>3100</v>
      </c>
      <c r="E19" s="23" t="n">
        <f aca="false">E18</f>
        <v>29600</v>
      </c>
    </row>
    <row r="21" customFormat="false" ht="15" hidden="false" customHeight="true" outlineLevel="0" collapsed="false">
      <c r="A21" s="5" t="s">
        <v>164</v>
      </c>
      <c r="B21" s="30" t="n">
        <f aca="false">B15+B19</f>
        <v>30500</v>
      </c>
      <c r="C21" s="30" t="n">
        <f aca="false">C15+C19</f>
        <v>14500</v>
      </c>
      <c r="D21" s="30" t="n">
        <f aca="false">D15+D19</f>
        <v>8500</v>
      </c>
      <c r="E21" s="30" t="n">
        <f aca="false">E15+E19</f>
        <v>53500</v>
      </c>
    </row>
    <row r="23" customFormat="false" ht="15" hidden="false" customHeight="true" outlineLevel="0" collapsed="false">
      <c r="A23" s="4" t="s">
        <v>165</v>
      </c>
    </row>
    <row r="24" customFormat="false" ht="15" hidden="false" customHeight="true" outlineLevel="0" collapsed="false">
      <c r="A24" s="1" t="s">
        <v>166</v>
      </c>
      <c r="B24" s="9" t="n">
        <v>8000</v>
      </c>
      <c r="C24" s="9" t="n">
        <v>4500</v>
      </c>
      <c r="E24" s="13" t="n">
        <f aca="false">B24+C24+5400</f>
        <v>17900</v>
      </c>
    </row>
    <row r="25" customFormat="false" ht="15" hidden="false" customHeight="true" outlineLevel="0" collapsed="false">
      <c r="A25" s="1" t="s">
        <v>167</v>
      </c>
      <c r="B25" s="9" t="n">
        <v>3800</v>
      </c>
      <c r="C25" s="9" t="n">
        <v>1600</v>
      </c>
      <c r="E25" s="13" t="n">
        <f aca="false">B25+C25</f>
        <v>5400</v>
      </c>
    </row>
    <row r="26" customFormat="false" ht="15" hidden="false" customHeight="true" outlineLevel="0" collapsed="false">
      <c r="A26" s="1" t="s">
        <v>168</v>
      </c>
      <c r="B26" s="15" t="n">
        <f aca="false">B24/B25</f>
        <v>2.10526315789474</v>
      </c>
      <c r="E26" s="14" t="n">
        <f aca="false">E24/E25</f>
        <v>3.31481481481482</v>
      </c>
    </row>
    <row r="27" customFormat="false" ht="15" hidden="false" customHeight="true" outlineLevel="0" collapsed="false">
      <c r="A27" s="1" t="s">
        <v>169</v>
      </c>
      <c r="B27" s="13" t="n">
        <f aca="false">B24-800</f>
        <v>7200</v>
      </c>
      <c r="E27" s="13" t="n">
        <f aca="false">E24-1200</f>
        <v>16700</v>
      </c>
    </row>
    <row r="28" customFormat="false" ht="15" hidden="false" customHeight="true" outlineLevel="0" collapsed="false">
      <c r="A28" s="1" t="s">
        <v>170</v>
      </c>
      <c r="B28" s="15" t="n">
        <f aca="false">B27/B25</f>
        <v>1.89473684210526</v>
      </c>
      <c r="E28" s="14" t="n">
        <f aca="false">E27/E25</f>
        <v>3.09259259259259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17.25" hidden="false" customHeight="true" outlineLevel="0" collapsed="false">
      <c r="A1" s="2" t="s">
        <v>171</v>
      </c>
    </row>
    <row r="3" customFormat="false" ht="15" hidden="false" customHeight="true" outlineLevel="0" collapsed="false">
      <c r="A3" s="4" t="s">
        <v>172</v>
      </c>
    </row>
    <row r="4" customFormat="false" ht="15" hidden="false" customHeight="true" outlineLevel="0" collapsed="false">
      <c r="A4" s="4" t="s">
        <v>3</v>
      </c>
      <c r="B4" s="4" t="s">
        <v>173</v>
      </c>
      <c r="C4" s="4" t="s">
        <v>174</v>
      </c>
    </row>
    <row r="5" customFormat="false" ht="15" hidden="false" customHeight="true" outlineLevel="0" collapsed="false">
      <c r="A5" s="1" t="s">
        <v>175</v>
      </c>
      <c r="B5" s="21" t="n">
        <v>9000</v>
      </c>
    </row>
    <row r="6" customFormat="false" ht="15" hidden="false" customHeight="true" outlineLevel="0" collapsed="false">
      <c r="A6" s="1" t="s">
        <v>176</v>
      </c>
      <c r="B6" s="21" t="n">
        <v>4500</v>
      </c>
    </row>
    <row r="7" customFormat="false" ht="15" hidden="false" customHeight="true" outlineLevel="0" collapsed="false">
      <c r="A7" s="1" t="s">
        <v>177</v>
      </c>
      <c r="B7" s="21" t="n">
        <v>135</v>
      </c>
    </row>
    <row r="8" customFormat="false" ht="15" hidden="false" customHeight="true" outlineLevel="0" collapsed="false">
      <c r="A8" s="5" t="s">
        <v>178</v>
      </c>
      <c r="B8" s="23" t="n">
        <f aca="false">SUM(B5:B7)</f>
        <v>13635</v>
      </c>
    </row>
    <row r="10" customFormat="false" ht="15" hidden="false" customHeight="true" outlineLevel="0" collapsed="false">
      <c r="A10" s="4" t="s">
        <v>179</v>
      </c>
    </row>
    <row r="11" customFormat="false" ht="15" hidden="false" customHeight="true" outlineLevel="0" collapsed="false">
      <c r="A11" s="4" t="s">
        <v>3</v>
      </c>
      <c r="B11" s="4" t="s">
        <v>173</v>
      </c>
      <c r="C11" s="4" t="s">
        <v>174</v>
      </c>
    </row>
    <row r="12" customFormat="false" ht="15" hidden="false" customHeight="true" outlineLevel="0" collapsed="false">
      <c r="A12" s="1" t="s">
        <v>180</v>
      </c>
      <c r="B12" s="21" t="n">
        <v>1200</v>
      </c>
      <c r="C12" s="10" t="n">
        <f aca="false">B12/$B$8</f>
        <v>0.088008800880088</v>
      </c>
    </row>
    <row r="13" customFormat="false" ht="15" hidden="false" customHeight="true" outlineLevel="0" collapsed="false">
      <c r="A13" s="1" t="s">
        <v>181</v>
      </c>
      <c r="B13" s="21" t="n">
        <v>5400</v>
      </c>
      <c r="C13" s="10" t="n">
        <f aca="false">B13/$B$8</f>
        <v>0.396039603960396</v>
      </c>
    </row>
    <row r="14" customFormat="false" ht="15" hidden="false" customHeight="true" outlineLevel="0" collapsed="false">
      <c r="A14" s="1" t="s">
        <v>182</v>
      </c>
      <c r="B14" s="21" t="n">
        <v>3600</v>
      </c>
      <c r="C14" s="10" t="n">
        <f aca="false">B14/$B$8</f>
        <v>0.264026402640264</v>
      </c>
    </row>
    <row r="15" customFormat="false" ht="15" hidden="false" customHeight="true" outlineLevel="0" collapsed="false">
      <c r="A15" s="5" t="s">
        <v>183</v>
      </c>
      <c r="B15" s="23" t="n">
        <f aca="false">SUM(B12:B14)</f>
        <v>10200</v>
      </c>
      <c r="C15" s="31" t="n">
        <f aca="false">B15/$B$8</f>
        <v>0.748074807480748</v>
      </c>
    </row>
    <row r="17" customFormat="false" ht="15" hidden="false" customHeight="true" outlineLevel="0" collapsed="false">
      <c r="A17" s="4" t="s">
        <v>184</v>
      </c>
    </row>
    <row r="18" customFormat="false" ht="15" hidden="false" customHeight="true" outlineLevel="0" collapsed="false">
      <c r="A18" s="4" t="s">
        <v>185</v>
      </c>
      <c r="B18" s="4" t="s">
        <v>186</v>
      </c>
      <c r="C18" s="4" t="s">
        <v>187</v>
      </c>
      <c r="D18" s="4" t="s">
        <v>173</v>
      </c>
    </row>
    <row r="19" customFormat="false" ht="15" hidden="false" customHeight="true" outlineLevel="0" collapsed="false">
      <c r="A19" s="1" t="s">
        <v>188</v>
      </c>
      <c r="B19" s="16" t="n">
        <v>0.005</v>
      </c>
      <c r="C19" s="9" t="n">
        <v>9000</v>
      </c>
      <c r="D19" s="13" t="n">
        <f aca="false">B19*C19</f>
        <v>45</v>
      </c>
    </row>
    <row r="20" customFormat="false" ht="15" hidden="false" customHeight="true" outlineLevel="0" collapsed="false">
      <c r="A20" s="1" t="s">
        <v>189</v>
      </c>
      <c r="B20" s="16" t="n">
        <v>0.01</v>
      </c>
      <c r="C20" s="9" t="n">
        <v>5400</v>
      </c>
      <c r="D20" s="13" t="n">
        <f aca="false">B20*C20</f>
        <v>54</v>
      </c>
    </row>
    <row r="21" customFormat="false" ht="15" hidden="false" customHeight="true" outlineLevel="0" collapsed="false">
      <c r="A21" s="1" t="s">
        <v>190</v>
      </c>
      <c r="B21" s="16" t="n">
        <v>0.002</v>
      </c>
      <c r="C21" s="9" t="n">
        <v>9000</v>
      </c>
      <c r="D21" s="13" t="n">
        <f aca="false">B21*C21</f>
        <v>18</v>
      </c>
    </row>
    <row r="22" customFormat="false" ht="15" hidden="false" customHeight="true" outlineLevel="0" collapsed="false">
      <c r="A22" s="5" t="s">
        <v>191</v>
      </c>
      <c r="D22" s="23" t="n">
        <f aca="false">SUM(D19:D21)</f>
        <v>117</v>
      </c>
    </row>
    <row r="24" customFormat="false" ht="15" hidden="false" customHeight="true" outlineLevel="0" collapsed="false">
      <c r="A24" s="4" t="s">
        <v>192</v>
      </c>
    </row>
    <row r="25" customFormat="false" ht="15" hidden="false" customHeight="true" outlineLevel="0" collapsed="false">
      <c r="A25" s="4" t="s">
        <v>3</v>
      </c>
      <c r="B25" s="4" t="s">
        <v>173</v>
      </c>
      <c r="C25" s="4" t="s">
        <v>174</v>
      </c>
    </row>
    <row r="26" customFormat="false" ht="15" hidden="false" customHeight="true" outlineLevel="0" collapsed="false">
      <c r="A26" s="1" t="s">
        <v>193</v>
      </c>
      <c r="B26" s="9" t="n">
        <v>17900</v>
      </c>
      <c r="C26" s="10" t="n">
        <f aca="false">B26/SUM($B$26:$B$27)</f>
        <v>0.462532299741602</v>
      </c>
    </row>
    <row r="27" customFormat="false" ht="15" hidden="false" customHeight="true" outlineLevel="0" collapsed="false">
      <c r="A27" s="1" t="s">
        <v>194</v>
      </c>
      <c r="B27" s="9" t="n">
        <v>20800</v>
      </c>
      <c r="C27" s="10" t="n">
        <f aca="false">B27/SUM($B$26:$B$27)</f>
        <v>0.537467700258398</v>
      </c>
    </row>
    <row r="28" customFormat="false" ht="15" hidden="false" customHeight="true" outlineLevel="0" collapsed="false">
      <c r="A28" s="5" t="s">
        <v>195</v>
      </c>
      <c r="B28" s="23" t="n">
        <f aca="false">SUM(B26:B27)</f>
        <v>38700</v>
      </c>
      <c r="C28" s="31" t="n">
        <f aca="false">B28/B28</f>
        <v>1</v>
      </c>
    </row>
    <row r="30" customFormat="false" ht="15" hidden="false" customHeight="true" outlineLevel="0" collapsed="false">
      <c r="A30" s="4" t="s">
        <v>196</v>
      </c>
    </row>
    <row r="31" customFormat="false" ht="15" hidden="false" customHeight="true" outlineLevel="0" collapsed="false">
      <c r="A31" s="1" t="s">
        <v>197</v>
      </c>
      <c r="B31" s="15" t="n">
        <f aca="false">B26/B27</f>
        <v>0.860576923076923</v>
      </c>
    </row>
    <row r="32" customFormat="false" ht="15" hidden="false" customHeight="true" outlineLevel="0" collapsed="false">
      <c r="A32" s="1" t="s">
        <v>198</v>
      </c>
      <c r="B32" s="18" t="n">
        <f aca="false">B26/B28</f>
        <v>0.462532299741602</v>
      </c>
    </row>
    <row r="33" customFormat="false" ht="15" hidden="false" customHeight="true" outlineLevel="0" collapsed="false">
      <c r="A33" s="1" t="s">
        <v>199</v>
      </c>
      <c r="B33" s="15" t="n">
        <f aca="false">5400/400</f>
        <v>13.5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2026-03-02T05:42:31Z</dcterms:created>
  <dc:creator>openpyxl</dc:creator>
  <dc:description/>
  <dc:language>en-US</dc:language>
  <cp:lastModifiedBy/>
  <dcterms:modified xsi:type="dcterms:W3CDTF">2026-03-02T05:42:38Z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