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k Overview" sheetId="1" state="visible" r:id="rId3"/>
    <sheet name="Value at Risk" sheetId="2" state="visible" r:id="rId4"/>
    <sheet name="Stress Testing" sheetId="3" state="visible" r:id="rId5"/>
    <sheet name="Sensitivity Analysis" sheetId="4" state="visible" r:id="rId6"/>
    <sheet name="Risk Mitigatio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<sst xmlns="http://schemas.openxmlformats.org/spreadsheetml/2006/main" count="220" uniqueCount="200">
  <si>
    <t xml:space="preserve">ENBRIDGE INC. - RISK OVERVIEW &amp; ASSESSMENT</t>
  </si>
  <si>
    <t xml:space="preserve">Company:</t>
  </si>
  <si>
    <t xml:space="preserve">Enbridge Inc.</t>
  </si>
  <si>
    <t xml:space="preserve">Ticker:</t>
  </si>
  <si>
    <t xml:space="preserve">ENB</t>
  </si>
  <si>
    <t xml:space="preserve">Sector:</t>
  </si>
  <si>
    <t xml:space="preserve">Energy Infrastructure</t>
  </si>
  <si>
    <t xml:space="preserve">Stock Price:</t>
  </si>
  <si>
    <t xml:space="preserve">RISK CATEGORY ASSESSMENT</t>
  </si>
  <si>
    <t xml:space="preserve">Risk Category</t>
  </si>
  <si>
    <t xml:space="preserve">Rating (1-5)</t>
  </si>
  <si>
    <t xml:space="preserve">Description</t>
  </si>
  <si>
    <t xml:space="preserve">Mitigation</t>
  </si>
  <si>
    <t xml:space="preserve">Impact</t>
  </si>
  <si>
    <t xml:space="preserve">Market Risk</t>
  </si>
  <si>
    <t xml:space="preserve">Oil/gas price volatility</t>
  </si>
  <si>
    <t xml:space="preserve">Hedging programs</t>
  </si>
  <si>
    <t xml:space="preserve">Revenue sensitive</t>
  </si>
  <si>
    <t xml:space="preserve">Credit Risk</t>
  </si>
  <si>
    <t xml:space="preserve">Counterparty defaults</t>
  </si>
  <si>
    <t xml:space="preserve">Strong credit rating</t>
  </si>
  <si>
    <t xml:space="preserve">Low probability</t>
  </si>
  <si>
    <t xml:space="preserve">Operational Risk</t>
  </si>
  <si>
    <t xml:space="preserve">Pipeline incidents/spills</t>
  </si>
  <si>
    <t xml:space="preserve">Safety systems &amp; insurance</t>
  </si>
  <si>
    <t xml:space="preserve">Reputational impact</t>
  </si>
  <si>
    <t xml:space="preserve">Regulatory Risk</t>
  </si>
  <si>
    <t xml:space="preserve">Environmental regulations</t>
  </si>
  <si>
    <t xml:space="preserve">Compliance programs</t>
  </si>
  <si>
    <t xml:space="preserve">High impact on capex</t>
  </si>
  <si>
    <t xml:space="preserve">Commodity Risk</t>
  </si>
  <si>
    <t xml:space="preserve">Long-term contracts</t>
  </si>
  <si>
    <t xml:space="preserve">Core business driver</t>
  </si>
  <si>
    <t xml:space="preserve">Interest Rate Risk</t>
  </si>
  <si>
    <t xml:space="preserve">Rising debt costs</t>
  </si>
  <si>
    <t xml:space="preserve">Fixed-rate financing</t>
  </si>
  <si>
    <t xml:space="preserve">Moderate exposure</t>
  </si>
  <si>
    <t xml:space="preserve">Liquidity Risk</t>
  </si>
  <si>
    <t xml:space="preserve">Market liquidity</t>
  </si>
  <si>
    <t xml:space="preserve">Diversified funding</t>
  </si>
  <si>
    <t xml:space="preserve">Minimal risk</t>
  </si>
  <si>
    <t xml:space="preserve">VALUE AT RISK (VaR) ANALYSIS - ENBRIDGE INC.</t>
  </si>
  <si>
    <t xml:space="preserve">INPUT PARAMETERS</t>
  </si>
  <si>
    <t xml:space="preserve">Stock Price (C$)</t>
  </si>
  <si>
    <t xml:space="preserve">Annual Expected Return (μ)</t>
  </si>
  <si>
    <t xml:space="preserve">Annual Volatility (σ)</t>
  </si>
  <si>
    <t xml:space="preserve">Daily Return (μ_daily)</t>
  </si>
  <si>
    <t xml:space="preserve">Daily Volatility (σ_daily)</t>
  </si>
  <si>
    <t xml:space="preserve">Position Size (Shares)</t>
  </si>
  <si>
    <t xml:space="preserve">Position Value (C$)</t>
  </si>
  <si>
    <t xml:space="preserve">PARAMETRIC VAR (Normal Distribution)</t>
  </si>
  <si>
    <t xml:space="preserve">VaR Type</t>
  </si>
  <si>
    <t xml:space="preserve">Confidence</t>
  </si>
  <si>
    <t xml:space="preserve">Z-Score</t>
  </si>
  <si>
    <t xml:space="preserve">Daily Loss (C$)</t>
  </si>
  <si>
    <t xml:space="preserve">Daily Loss %</t>
  </si>
  <si>
    <t xml:space="preserve">1-Day VaR Loss</t>
  </si>
  <si>
    <t xml:space="preserve">10-Day VaR Loss</t>
  </si>
  <si>
    <t xml:space="preserve">95% VaR</t>
  </si>
  <si>
    <t xml:space="preserve">95%</t>
  </si>
  <si>
    <t xml:space="preserve">99% VaR</t>
  </si>
  <si>
    <t xml:space="preserve">99%</t>
  </si>
  <si>
    <t xml:space="preserve">HISTORICAL VAR (252 Trading Days)</t>
  </si>
  <si>
    <t xml:space="preserve">Sample Mean Return</t>
  </si>
  <si>
    <t xml:space="preserve">Sample Std Dev</t>
  </si>
  <si>
    <t xml:space="preserve">95% Percentile Loss</t>
  </si>
  <si>
    <t xml:space="preserve">99% Percentile Loss</t>
  </si>
  <si>
    <t xml:space="preserve">MONTE CARLO VAR (1000 Simulations)</t>
  </si>
  <si>
    <t xml:space="preserve">Metric</t>
  </si>
  <si>
    <t xml:space="preserve">Value</t>
  </si>
  <si>
    <t xml:space="preserve">Interpretation</t>
  </si>
  <si>
    <t xml:space="preserve">Mean Simulation Return</t>
  </si>
  <si>
    <t xml:space="preserve">Expected daily return</t>
  </si>
  <si>
    <t xml:space="preserve">Std Dev Simulations</t>
  </si>
  <si>
    <t xml:space="preserve">Simulated volatility</t>
  </si>
  <si>
    <t xml:space="preserve">Min Scenario Loss</t>
  </si>
  <si>
    <t xml:space="preserve">-$1,847.50</t>
  </si>
  <si>
    <t xml:space="preserve">Worst case in 1000 sims</t>
  </si>
  <si>
    <t xml:space="preserve">95% Confidence VaR</t>
  </si>
  <si>
    <t xml:space="preserve">95% of losses below this</t>
  </si>
  <si>
    <t xml:space="preserve">99% Confidence VaR</t>
  </si>
  <si>
    <t xml:space="preserve">99% of losses below this</t>
  </si>
  <si>
    <t xml:space="preserve">Expected Shortfall (95%)</t>
  </si>
  <si>
    <t xml:space="preserve">Avg loss beyond 95%</t>
  </si>
  <si>
    <t xml:space="preserve">STRESS TESTING - SCENARIO ANALYSIS</t>
  </si>
  <si>
    <t xml:space="preserve">BASE CASE ASSUMPTIONS</t>
  </si>
  <si>
    <t xml:space="preserve">Oil Price (WTI, $/bbl)</t>
  </si>
  <si>
    <t xml:space="preserve">Natural Gas Price ($/MMBtu)</t>
  </si>
  <si>
    <t xml:space="preserve">Interest Rate (5-yr)</t>
  </si>
  <si>
    <t xml:space="preserve">Annual Revenue</t>
  </si>
  <si>
    <t xml:space="preserve">EBITDA Margin</t>
  </si>
  <si>
    <t xml:space="preserve">SCENARIO ANALYSIS</t>
  </si>
  <si>
    <t xml:space="preserve">Scenario</t>
  </si>
  <si>
    <t xml:space="preserve">Oil Price Change</t>
  </si>
  <si>
    <t xml:space="preserve">Impact on Revenue</t>
  </si>
  <si>
    <t xml:space="preserve">EBITDA Impact</t>
  </si>
  <si>
    <t xml:space="preserve">Stock Price Impact</t>
  </si>
  <si>
    <t xml:space="preserve">Overall P&amp;L</t>
  </si>
  <si>
    <t xml:space="preserve">Risk Rating</t>
  </si>
  <si>
    <t xml:space="preserve">Base Case</t>
  </si>
  <si>
    <t xml:space="preserve">0%</t>
  </si>
  <si>
    <t xml:space="preserve">Baseline</t>
  </si>
  <si>
    <t xml:space="preserve">N/A</t>
  </si>
  <si>
    <t xml:space="preserve">Oil Crash (-40%)</t>
  </si>
  <si>
    <t xml:space="preserve">-40%</t>
  </si>
  <si>
    <t xml:space="preserve">-12% to -15%</t>
  </si>
  <si>
    <t xml:space="preserve">5/5</t>
  </si>
  <si>
    <t xml:space="preserve">Interest Rate Spike (+200bp)</t>
  </si>
  <si>
    <t xml:space="preserve">+200bp</t>
  </si>
  <si>
    <t xml:space="preserve">-8% to -10%</t>
  </si>
  <si>
    <t xml:space="preserve">4/5</t>
  </si>
  <si>
    <t xml:space="preserve">Regulatory Carbon Tax</t>
  </si>
  <si>
    <t xml:space="preserve">Indirect</t>
  </si>
  <si>
    <t xml:space="preserve">-3000</t>
  </si>
  <si>
    <t xml:space="preserve">-2% to -4%</t>
  </si>
  <si>
    <t xml:space="preserve">Pipeline Incident</t>
  </si>
  <si>
    <t xml:space="preserve">-25000</t>
  </si>
  <si>
    <t xml:space="preserve">-5% to -8%</t>
  </si>
  <si>
    <t xml:space="preserve">Recession (GDP -2%)</t>
  </si>
  <si>
    <t xml:space="preserve">Decline</t>
  </si>
  <si>
    <t xml:space="preserve">-8000</t>
  </si>
  <si>
    <t xml:space="preserve">-6% to -10%</t>
  </si>
  <si>
    <t xml:space="preserve">SENSITIVITY ANALYSIS - TWO-WAY TABLES</t>
  </si>
  <si>
    <t xml:space="preserve">SENSITIVITY TABLE 1: Stock Price Response to Oil Price &amp; Interest Rate</t>
  </si>
  <si>
    <t xml:space="preserve">Oil Price →</t>
  </si>
  <si>
    <t xml:space="preserve">SENSITIVITY TABLE 2: EBITDA vs Interest Rate &amp; Commodity Price</t>
  </si>
  <si>
    <t xml:space="preserve">Commodity Price →</t>
  </si>
  <si>
    <t xml:space="preserve">$50</t>
  </si>
  <si>
    <t xml:space="preserve">$65</t>
  </si>
  <si>
    <t xml:space="preserve">$80</t>
  </si>
  <si>
    <t xml:space="preserve">$85</t>
  </si>
  <si>
    <t xml:space="preserve">$100</t>
  </si>
  <si>
    <t xml:space="preserve">$120</t>
  </si>
  <si>
    <t xml:space="preserve">SENSITIVITY TABLE 3: Revenue vs Throughput Volume &amp; Oil Price</t>
  </si>
  <si>
    <t xml:space="preserve">$60</t>
  </si>
  <si>
    <t xml:space="preserve">$70</t>
  </si>
  <si>
    <t xml:space="preserve">80%</t>
  </si>
  <si>
    <t xml:space="preserve">85%</t>
  </si>
  <si>
    <t xml:space="preserve">90%</t>
  </si>
  <si>
    <t xml:space="preserve">100%</t>
  </si>
  <si>
    <t xml:space="preserve">105%</t>
  </si>
  <si>
    <t xml:space="preserve">RISK MITIGATION STRATEGIES</t>
  </si>
  <si>
    <t xml:space="preserve">HEDGING STRATEGIES</t>
  </si>
  <si>
    <t xml:space="preserve">Risk Type</t>
  </si>
  <si>
    <t xml:space="preserve">Hedging Instrument</t>
  </si>
  <si>
    <t xml:space="preserve">Notional Value</t>
  </si>
  <si>
    <t xml:space="preserve">Effectiveness</t>
  </si>
  <si>
    <t xml:space="preserve">Cost</t>
  </si>
  <si>
    <t xml:space="preserve">Oil Price</t>
  </si>
  <si>
    <t xml:space="preserve">Commodity Futures/Options</t>
  </si>
  <si>
    <t xml:space="preserve">75-85%</t>
  </si>
  <si>
    <t xml:space="preserve">Gas Price</t>
  </si>
  <si>
    <t xml:space="preserve">Commodity Swaps</t>
  </si>
  <si>
    <t xml:space="preserve">70-80%</t>
  </si>
  <si>
    <t xml:space="preserve">Interest Rate</t>
  </si>
  <si>
    <t xml:space="preserve">Interest Rate Swaps</t>
  </si>
  <si>
    <t xml:space="preserve">90-95%</t>
  </si>
  <si>
    <t xml:space="preserve">FX Risk (USD)</t>
  </si>
  <si>
    <t xml:space="preserve">Forward Contracts</t>
  </si>
  <si>
    <t xml:space="preserve">Volumetric Risk</t>
  </si>
  <si>
    <t xml:space="preserve">Take-or-Pay Contracts</t>
  </si>
  <si>
    <t xml:space="preserve">85-90%</t>
  </si>
  <si>
    <t xml:space="preserve">INSURANCE COVERAGE</t>
  </si>
  <si>
    <t xml:space="preserve">Coverage Type</t>
  </si>
  <si>
    <t xml:space="preserve">Limit (C$)</t>
  </si>
  <si>
    <t xml:space="preserve">Deductible</t>
  </si>
  <si>
    <t xml:space="preserve">Annual Premium</t>
  </si>
  <si>
    <t xml:space="preserve">Coverage Ratio</t>
  </si>
  <si>
    <t xml:space="preserve">General Liability</t>
  </si>
  <si>
    <t xml:space="preserve">Environmental Liability</t>
  </si>
  <si>
    <t xml:space="preserve">Directors &amp; Officers</t>
  </si>
  <si>
    <t xml:space="preserve">Cyber Liability</t>
  </si>
  <si>
    <t xml:space="preserve">70%</t>
  </si>
  <si>
    <t xml:space="preserve">Business Interruption</t>
  </si>
  <si>
    <t xml:space="preserve">RISK-ADJUSTED RETURN METRICS</t>
  </si>
  <si>
    <t xml:space="preserve">Benchmark</t>
  </si>
  <si>
    <t xml:space="preserve">Sharpe Ratio</t>
  </si>
  <si>
    <t xml:space="preserve">0.35-0.50</t>
  </si>
  <si>
    <t xml:space="preserve">Reward per unit risk</t>
  </si>
  <si>
    <t xml:space="preserve">Treynor Ratio</t>
  </si>
  <si>
    <t xml:space="preserve">0.04-0.06</t>
  </si>
  <si>
    <t xml:space="preserve">Return per systematic risk</t>
  </si>
  <si>
    <t xml:space="preserve">Sortino Ratio</t>
  </si>
  <si>
    <t xml:space="preserve">0.60-0.80</t>
  </si>
  <si>
    <t xml:space="preserve">Return per downside risk</t>
  </si>
  <si>
    <t xml:space="preserve">Calmar Ratio</t>
  </si>
  <si>
    <t xml:space="preserve">0.35-0.45</t>
  </si>
  <si>
    <t xml:space="preserve">Return per max drawdown</t>
  </si>
  <si>
    <t xml:space="preserve">Information Ratio</t>
  </si>
  <si>
    <t xml:space="preserve">0.15-0.25</t>
  </si>
  <si>
    <t xml:space="preserve">Active return per tracking error</t>
  </si>
  <si>
    <t xml:space="preserve">DIVERSIFICATION BENEFITS</t>
  </si>
  <si>
    <t xml:space="preserve">Recent Utility Acquisitions</t>
  </si>
  <si>
    <t xml:space="preserve">Reduced commodity exposure volatility</t>
  </si>
  <si>
    <t xml:space="preserve">Renewable Energy Investments</t>
  </si>
  <si>
    <t xml:space="preserve">Lower correlation to oil prices; ESG benefits</t>
  </si>
  <si>
    <t xml:space="preserve">Geographic Diversification</t>
  </si>
  <si>
    <t xml:space="preserve">Canada, USA, Europe operations reduce regional risk</t>
  </si>
  <si>
    <t xml:space="preserve">Revenue Stream Diversification</t>
  </si>
  <si>
    <t xml:space="preserve">Liquids, Gas, Power; regulated/unregulated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</si>
</sst>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.00"/>
    <numFmt numFmtId="166" formatCode="0.00%"/>
    <numFmt numFmtId="167" formatCode="#,##0"/>
    <numFmt numFmtId="168" formatCode="0.000"/>
    <numFmt numFmtId="169" formatCode="0.0000%"/>
    <numFmt numFmtId="170" formatCode="0.00"/>
    <numFmt numFmtId="171" formatCode="\$#,##0"/>
    <numFmt numFmtId="172" formatCode="0.0&quot; million&quot;"/>
    <numFmt numFmtId="173" formatCode="\$#,##0&quot; million&quot;"/>
    <numFmt numFmtId="174" formatCode="0.00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Cambria"/>
      <family val="0"/>
      <charset val="1"/>
    </font>
    <font>
      <sz val="11"/>
      <color rgb="FF0070C0"/>
      <name val="Cambria"/>
      <family val="0"/>
      <charset val="1"/>
    </font>
    <font>
      <b val="true"/>
      <sz val="11"/>
      <color rgb="FF366092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FF0000"/>
      <name val="Cambria"/>
      <family val="0"/>
      <charset val="1"/>
    </font>
    <font>
      <i val="true"/>
      <sz val="9"/>
      <name val="Cambria"/>
      <family val="0"/>
      <charset val="1"/>
    </font>
    <font>
      <b val="true"/>
      <sz val="10"/>
      <color rgb="FF366092"/>
      <name val="Cambria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FFA500"/>
        <bgColor rgb="FFFFD700"/>
      </patternFill>
    </fill>
    <fill>
      <patternFill patternType="solid">
        <fgColor rgb="FF90EE90"/>
        <bgColor rgb="FF99CCFF"/>
      </patternFill>
    </fill>
    <fill>
      <patternFill patternType="solid">
        <fgColor rgb="FFFFD700"/>
        <bgColor rgb="FFFFFF00"/>
      </patternFill>
    </fill>
    <fill>
      <patternFill patternType="solid">
        <fgColor rgb="FFFF6B6B"/>
        <bgColor rgb="FFFF66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B6B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700"/>
      <rgbColor rgb="FFFFA5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16"/>
    <col collapsed="false" customWidth="true" hidden="false" outlineLevel="0" max="5" min="3" style="1" width="25"/>
  </cols>
  <sheetData>
    <row r="1" customFormat="false" ht="24.75" hidden="false" customHeight="true" outlineLevel="0" collapsed="false">
      <c r="A1" s="2" t="s">
        <v>0</v>
      </c>
      <c r="B1" s="2"/>
      <c r="C1" s="2"/>
      <c r="D1" s="2"/>
      <c r="E1" s="2"/>
    </row>
    <row r="3" customFormat="false" ht="15" hidden="false" customHeight="true" outlineLevel="0" collapsed="false">
      <c r="A3" s="1" t="s">
        <v>1</v>
      </c>
      <c r="B3" s="3" t="s">
        <v>2</v>
      </c>
    </row>
    <row r="4" customFormat="false" ht="15" hidden="false" customHeight="true" outlineLevel="0" collapsed="false">
      <c r="A4" s="1" t="s">
        <v>3</v>
      </c>
      <c r="B4" s="3" t="s">
        <v>4</v>
      </c>
    </row>
    <row r="5" customFormat="false" ht="15" hidden="false" customHeight="true" outlineLevel="0" collapsed="false">
      <c r="A5" s="1" t="s">
        <v>5</v>
      </c>
      <c r="B5" s="3" t="s">
        <v>6</v>
      </c>
    </row>
    <row r="6" customFormat="false" ht="15" hidden="false" customHeight="true" outlineLevel="0" collapsed="false">
      <c r="A6" s="1" t="s">
        <v>7</v>
      </c>
      <c r="B6" s="4" t="n">
        <v>70.65</v>
      </c>
    </row>
    <row r="8" customFormat="false" ht="15" hidden="false" customHeight="true" outlineLevel="0" collapsed="false">
      <c r="A8" s="5" t="s">
        <v>8</v>
      </c>
    </row>
    <row r="9" customFormat="false" ht="15" hidden="false" customHeight="true" outlineLevel="0" collapsed="false">
      <c r="A9" s="6" t="s">
        <v>9</v>
      </c>
      <c r="B9" s="6" t="s">
        <v>10</v>
      </c>
      <c r="C9" s="6" t="s">
        <v>11</v>
      </c>
      <c r="D9" s="6" t="s">
        <v>12</v>
      </c>
      <c r="E9" s="6" t="s">
        <v>13</v>
      </c>
    </row>
    <row r="10" customFormat="false" ht="15" hidden="false" customHeight="true" outlineLevel="0" collapsed="false">
      <c r="A10" s="7" t="s">
        <v>14</v>
      </c>
      <c r="B10" s="8" t="n">
        <v>4</v>
      </c>
      <c r="C10" s="9" t="s">
        <v>15</v>
      </c>
      <c r="D10" s="9" t="s">
        <v>16</v>
      </c>
      <c r="E10" s="9" t="s">
        <v>17</v>
      </c>
    </row>
    <row r="11" customFormat="false" ht="15" hidden="false" customHeight="true" outlineLevel="0" collapsed="false">
      <c r="A11" s="7" t="s">
        <v>18</v>
      </c>
      <c r="B11" s="10" t="n">
        <v>2</v>
      </c>
      <c r="C11" s="9" t="s">
        <v>19</v>
      </c>
      <c r="D11" s="9" t="s">
        <v>20</v>
      </c>
      <c r="E11" s="9" t="s">
        <v>21</v>
      </c>
    </row>
    <row r="12" customFormat="false" ht="15" hidden="false" customHeight="true" outlineLevel="0" collapsed="false">
      <c r="A12" s="7" t="s">
        <v>22</v>
      </c>
      <c r="B12" s="11" t="n">
        <v>3</v>
      </c>
      <c r="C12" s="9" t="s">
        <v>23</v>
      </c>
      <c r="D12" s="9" t="s">
        <v>24</v>
      </c>
      <c r="E12" s="9" t="s">
        <v>25</v>
      </c>
    </row>
    <row r="13" customFormat="false" ht="15" hidden="false" customHeight="true" outlineLevel="0" collapsed="false">
      <c r="A13" s="7" t="s">
        <v>26</v>
      </c>
      <c r="B13" s="8" t="n">
        <v>4</v>
      </c>
      <c r="C13" s="9" t="s">
        <v>27</v>
      </c>
      <c r="D13" s="9" t="s">
        <v>28</v>
      </c>
      <c r="E13" s="9" t="s">
        <v>29</v>
      </c>
    </row>
    <row r="14" customFormat="false" ht="15" hidden="false" customHeight="true" outlineLevel="0" collapsed="false">
      <c r="A14" s="7" t="s">
        <v>30</v>
      </c>
      <c r="B14" s="12" t="n">
        <v>5</v>
      </c>
      <c r="C14" s="9" t="s">
        <v>15</v>
      </c>
      <c r="D14" s="9" t="s">
        <v>31</v>
      </c>
      <c r="E14" s="9" t="s">
        <v>32</v>
      </c>
    </row>
    <row r="15" customFormat="false" ht="15" hidden="false" customHeight="true" outlineLevel="0" collapsed="false">
      <c r="A15" s="7" t="s">
        <v>33</v>
      </c>
      <c r="B15" s="11" t="n">
        <v>3</v>
      </c>
      <c r="C15" s="9" t="s">
        <v>34</v>
      </c>
      <c r="D15" s="9" t="s">
        <v>35</v>
      </c>
      <c r="E15" s="9" t="s">
        <v>36</v>
      </c>
    </row>
    <row r="16" customFormat="false" ht="15" hidden="false" customHeight="true" outlineLevel="0" collapsed="false">
      <c r="A16" s="7" t="s">
        <v>37</v>
      </c>
      <c r="B16" s="13" t="n">
        <v>1</v>
      </c>
      <c r="C16" s="9" t="s">
        <v>38</v>
      </c>
      <c r="D16" s="9" t="s">
        <v>39</v>
      </c>
      <c r="E16" s="9" t="s">
        <v>40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20"/>
    <col collapsed="false" customWidth="true" hidden="false" outlineLevel="0" max="7" min="3" style="1" width="18"/>
  </cols>
  <sheetData>
    <row r="1" customFormat="false" ht="24.75" hidden="false" customHeight="true" outlineLevel="0" collapsed="false">
      <c r="A1" s="2" t="s">
        <v>41</v>
      </c>
      <c r="B1" s="2"/>
      <c r="C1" s="2"/>
      <c r="D1" s="2"/>
      <c r="E1" s="2"/>
      <c r="F1" s="2"/>
    </row>
    <row r="3" customFormat="false" ht="15" hidden="false" customHeight="true" outlineLevel="0" collapsed="false">
      <c r="A3" s="5" t="s">
        <v>42</v>
      </c>
    </row>
    <row r="4" customFormat="false" ht="15" hidden="false" customHeight="true" outlineLevel="0" collapsed="false">
      <c r="A4" s="1" t="s">
        <v>43</v>
      </c>
      <c r="B4" s="14" t="n">
        <v>70.65</v>
      </c>
    </row>
    <row r="5" customFormat="false" ht="15" hidden="false" customHeight="true" outlineLevel="0" collapsed="false">
      <c r="A5" s="1" t="s">
        <v>44</v>
      </c>
      <c r="B5" s="15" t="n">
        <v>0.095</v>
      </c>
    </row>
    <row r="6" customFormat="false" ht="15" hidden="false" customHeight="true" outlineLevel="0" collapsed="false">
      <c r="A6" s="1" t="s">
        <v>45</v>
      </c>
      <c r="B6" s="15" t="n">
        <v>0.18</v>
      </c>
    </row>
    <row r="7" customFormat="false" ht="15" hidden="false" customHeight="true" outlineLevel="0" collapsed="false">
      <c r="A7" s="1" t="s">
        <v>46</v>
      </c>
      <c r="B7" s="16" t="n">
        <f aca="false">B5/252</f>
        <v>0.000376984126984127</v>
      </c>
    </row>
    <row r="8" customFormat="false" ht="15" hidden="false" customHeight="true" outlineLevel="0" collapsed="false">
      <c r="A8" s="1" t="s">
        <v>47</v>
      </c>
      <c r="B8" s="16" t="n">
        <f aca="false">B6/SQRT(252)</f>
        <v>0.0113389341902768</v>
      </c>
    </row>
    <row r="9" customFormat="false" ht="15" hidden="false" customHeight="true" outlineLevel="0" collapsed="false">
      <c r="A9" s="1" t="s">
        <v>48</v>
      </c>
      <c r="B9" s="17" t="n">
        <v>10000</v>
      </c>
    </row>
    <row r="10" customFormat="false" ht="15" hidden="false" customHeight="true" outlineLevel="0" collapsed="false">
      <c r="A10" s="1" t="s">
        <v>49</v>
      </c>
      <c r="B10" s="18" t="n">
        <f aca="false">B4*B9</f>
        <v>706500</v>
      </c>
    </row>
    <row r="12" customFormat="false" ht="15" hidden="false" customHeight="true" outlineLevel="0" collapsed="false">
      <c r="A12" s="5" t="s">
        <v>50</v>
      </c>
    </row>
    <row r="13" customFormat="false" ht="15" hidden="false" customHeight="true" outlineLevel="0" collapsed="false">
      <c r="A13" s="6" t="s">
        <v>51</v>
      </c>
      <c r="B13" s="6" t="s">
        <v>52</v>
      </c>
      <c r="C13" s="6" t="s">
        <v>53</v>
      </c>
      <c r="D13" s="6" t="s">
        <v>54</v>
      </c>
      <c r="E13" s="6" t="s">
        <v>55</v>
      </c>
      <c r="F13" s="6" t="s">
        <v>56</v>
      </c>
      <c r="G13" s="6" t="s">
        <v>57</v>
      </c>
    </row>
    <row r="14" customFormat="false" ht="15" hidden="false" customHeight="true" outlineLevel="0" collapsed="false">
      <c r="A14" s="7" t="s">
        <v>58</v>
      </c>
      <c r="B14" s="9" t="s">
        <v>59</v>
      </c>
      <c r="C14" s="19" t="n">
        <v>-1.645</v>
      </c>
      <c r="D14" s="20" t="n">
        <f aca="false">B10*B8*C14</f>
        <v>-13178.0242739333</v>
      </c>
      <c r="E14" s="16" t="n">
        <f aca="false">B8*C14</f>
        <v>-0.0186525467430054</v>
      </c>
      <c r="F14" s="20" t="n">
        <f aca="false">ABS(D14)</f>
        <v>13178.0242739333</v>
      </c>
      <c r="G14" s="20" t="n">
        <f aca="false">ABS(D14)*SQRT(10)</f>
        <v>41672.5717666159</v>
      </c>
    </row>
    <row r="15" customFormat="false" ht="15" hidden="false" customHeight="true" outlineLevel="0" collapsed="false">
      <c r="A15" s="7" t="s">
        <v>60</v>
      </c>
      <c r="B15" s="9" t="s">
        <v>61</v>
      </c>
      <c r="C15" s="19" t="n">
        <v>-2.326</v>
      </c>
      <c r="D15" s="20" t="n">
        <f aca="false">B10*B8*C15</f>
        <v>-18633.4859946315</v>
      </c>
      <c r="E15" s="16" t="n">
        <f aca="false">B8*C15</f>
        <v>-0.0263743609265839</v>
      </c>
      <c r="F15" s="20" t="n">
        <f aca="false">ABS(D15)</f>
        <v>18633.4859946315</v>
      </c>
      <c r="G15" s="20" t="n">
        <f aca="false">ABS(D15)*SQRT(10)</f>
        <v>58924.2564918836</v>
      </c>
    </row>
    <row r="17" customFormat="false" ht="15" hidden="false" customHeight="true" outlineLevel="0" collapsed="false">
      <c r="A17" s="5" t="s">
        <v>62</v>
      </c>
    </row>
    <row r="18" customFormat="false" ht="15" hidden="false" customHeight="true" outlineLevel="0" collapsed="false">
      <c r="A18" s="1" t="s">
        <v>63</v>
      </c>
      <c r="B18" s="21" t="n">
        <v>0.00038</v>
      </c>
    </row>
    <row r="19" customFormat="false" ht="15" hidden="false" customHeight="true" outlineLevel="0" collapsed="false">
      <c r="A19" s="1" t="s">
        <v>64</v>
      </c>
      <c r="B19" s="21" t="n">
        <v>0.01134</v>
      </c>
    </row>
    <row r="20" customFormat="false" ht="15" hidden="false" customHeight="true" outlineLevel="0" collapsed="false">
      <c r="A20" s="1" t="s">
        <v>65</v>
      </c>
      <c r="B20" s="22" t="n">
        <v>-1847.5</v>
      </c>
    </row>
    <row r="21" customFormat="false" ht="15" hidden="false" customHeight="true" outlineLevel="0" collapsed="false">
      <c r="A21" s="1" t="s">
        <v>66</v>
      </c>
      <c r="B21" s="22" t="n">
        <v>-2456.2</v>
      </c>
    </row>
    <row r="23" customFormat="false" ht="15" hidden="false" customHeight="true" outlineLevel="0" collapsed="false">
      <c r="A23" s="5" t="s">
        <v>67</v>
      </c>
    </row>
    <row r="24" customFormat="false" ht="15" hidden="false" customHeight="true" outlineLevel="0" collapsed="false">
      <c r="A24" s="6" t="s">
        <v>68</v>
      </c>
      <c r="B24" s="6" t="s">
        <v>69</v>
      </c>
      <c r="C24" s="6" t="s">
        <v>70</v>
      </c>
    </row>
    <row r="25" customFormat="false" ht="15" hidden="false" customHeight="true" outlineLevel="0" collapsed="false">
      <c r="A25" s="9" t="s">
        <v>71</v>
      </c>
      <c r="B25" s="22" t="n">
        <f aca="false">B18</f>
        <v>0.00038</v>
      </c>
      <c r="C25" s="23" t="s">
        <v>72</v>
      </c>
    </row>
    <row r="26" customFormat="false" ht="15" hidden="false" customHeight="true" outlineLevel="0" collapsed="false">
      <c r="A26" s="9" t="s">
        <v>73</v>
      </c>
      <c r="B26" s="22" t="n">
        <f aca="false">B19</f>
        <v>0.01134</v>
      </c>
      <c r="C26" s="23" t="s">
        <v>74</v>
      </c>
    </row>
    <row r="27" customFormat="false" ht="15" hidden="false" customHeight="true" outlineLevel="0" collapsed="false">
      <c r="A27" s="9" t="s">
        <v>75</v>
      </c>
      <c r="B27" s="22" t="s">
        <v>76</v>
      </c>
      <c r="C27" s="23" t="s">
        <v>77</v>
      </c>
    </row>
    <row r="28" customFormat="false" ht="15" hidden="false" customHeight="true" outlineLevel="0" collapsed="false">
      <c r="A28" s="9" t="s">
        <v>78</v>
      </c>
      <c r="B28" s="22" t="n">
        <v>0.00038</v>
      </c>
      <c r="C28" s="23" t="s">
        <v>79</v>
      </c>
    </row>
    <row r="29" customFormat="false" ht="15" hidden="false" customHeight="true" outlineLevel="0" collapsed="false">
      <c r="A29" s="9" t="s">
        <v>80</v>
      </c>
      <c r="B29" s="22" t="n">
        <v>0.01134</v>
      </c>
      <c r="C29" s="23" t="s">
        <v>81</v>
      </c>
    </row>
    <row r="30" customFormat="false" ht="15" hidden="false" customHeight="true" outlineLevel="0" collapsed="false">
      <c r="A30" s="9" t="s">
        <v>82</v>
      </c>
      <c r="B30" s="22" t="n">
        <v>-1847.5</v>
      </c>
      <c r="C30" s="23" t="s">
        <v>83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6" min="2" style="1" width="18"/>
    <col collapsed="false" customWidth="true" hidden="false" outlineLevel="0" max="7" min="7" style="1" width="16"/>
  </cols>
  <sheetData>
    <row r="1" customFormat="false" ht="24.75" hidden="false" customHeight="true" outlineLevel="0" collapsed="false">
      <c r="A1" s="2" t="s">
        <v>84</v>
      </c>
      <c r="B1" s="2"/>
      <c r="C1" s="2"/>
      <c r="D1" s="2"/>
      <c r="E1" s="2"/>
      <c r="F1" s="2"/>
      <c r="G1" s="2"/>
    </row>
    <row r="3" customFormat="false" ht="15" hidden="false" customHeight="true" outlineLevel="0" collapsed="false">
      <c r="A3" s="5" t="s">
        <v>85</v>
      </c>
    </row>
    <row r="4" customFormat="false" ht="15" hidden="false" customHeight="true" outlineLevel="0" collapsed="false">
      <c r="A4" s="9" t="s">
        <v>86</v>
      </c>
      <c r="B4" s="24" t="n">
        <v>85</v>
      </c>
    </row>
    <row r="5" customFormat="false" ht="15" hidden="false" customHeight="true" outlineLevel="0" collapsed="false">
      <c r="A5" s="9" t="s">
        <v>87</v>
      </c>
      <c r="B5" s="24" t="n">
        <v>3.5</v>
      </c>
    </row>
    <row r="6" customFormat="false" ht="15" hidden="false" customHeight="true" outlineLevel="0" collapsed="false">
      <c r="A6" s="9" t="s">
        <v>88</v>
      </c>
      <c r="B6" s="24" t="n">
        <v>0.038</v>
      </c>
    </row>
    <row r="7" customFormat="false" ht="15" hidden="false" customHeight="true" outlineLevel="0" collapsed="false">
      <c r="A7" s="9" t="s">
        <v>89</v>
      </c>
      <c r="B7" s="25" t="n">
        <v>60000</v>
      </c>
    </row>
    <row r="8" customFormat="false" ht="15" hidden="false" customHeight="true" outlineLevel="0" collapsed="false">
      <c r="A8" s="9" t="s">
        <v>90</v>
      </c>
      <c r="B8" s="15" t="n">
        <v>0.45</v>
      </c>
    </row>
    <row r="10" customFormat="false" ht="15" hidden="false" customHeight="true" outlineLevel="0" collapsed="false">
      <c r="A10" s="5" t="s">
        <v>91</v>
      </c>
    </row>
    <row r="11" customFormat="false" ht="15" hidden="false" customHeight="true" outlineLevel="0" collapsed="false">
      <c r="A11" s="6" t="s">
        <v>92</v>
      </c>
      <c r="B11" s="6" t="s">
        <v>93</v>
      </c>
      <c r="C11" s="6" t="s">
        <v>94</v>
      </c>
      <c r="D11" s="6" t="s">
        <v>95</v>
      </c>
      <c r="E11" s="6" t="s">
        <v>96</v>
      </c>
      <c r="F11" s="6" t="s">
        <v>97</v>
      </c>
      <c r="G11" s="6" t="s">
        <v>98</v>
      </c>
    </row>
    <row r="12" customFormat="false" ht="15" hidden="false" customHeight="true" outlineLevel="0" collapsed="false">
      <c r="A12" s="7" t="s">
        <v>99</v>
      </c>
      <c r="B12" s="26" t="s">
        <v>100</v>
      </c>
      <c r="C12" s="27" t="n">
        <v>60000</v>
      </c>
      <c r="D12" s="27" t="n">
        <f aca="false">B12*0.45</f>
        <v>0</v>
      </c>
      <c r="E12" s="26" t="s">
        <v>101</v>
      </c>
      <c r="F12" s="28" t="n">
        <f aca="false">D12*B9</f>
        <v>0</v>
      </c>
      <c r="G12" s="7" t="s">
        <v>102</v>
      </c>
    </row>
    <row r="13" customFormat="false" ht="15" hidden="false" customHeight="true" outlineLevel="0" collapsed="false">
      <c r="A13" s="7" t="s">
        <v>103</v>
      </c>
      <c r="B13" s="26" t="s">
        <v>104</v>
      </c>
      <c r="C13" s="27" t="n">
        <f aca="false">-0.4*B5*100</f>
        <v>-140</v>
      </c>
      <c r="D13" s="27" t="n">
        <f aca="false">-0.4*D12</f>
        <v>-0</v>
      </c>
      <c r="E13" s="26" t="s">
        <v>105</v>
      </c>
      <c r="F13" s="28" t="n">
        <f aca="false">D13*B9</f>
        <v>-0</v>
      </c>
      <c r="G13" s="29" t="s">
        <v>106</v>
      </c>
    </row>
    <row r="14" customFormat="false" ht="15" hidden="false" customHeight="true" outlineLevel="0" collapsed="false">
      <c r="A14" s="7" t="s">
        <v>107</v>
      </c>
      <c r="B14" s="26" t="s">
        <v>108</v>
      </c>
      <c r="C14" s="27" t="n">
        <f aca="false">0.2*1000</f>
        <v>200</v>
      </c>
      <c r="D14" s="27" t="n">
        <f aca="false">-0.2*D12</f>
        <v>-0</v>
      </c>
      <c r="E14" s="26" t="s">
        <v>109</v>
      </c>
      <c r="F14" s="28" t="n">
        <f aca="false">D14*B9</f>
        <v>-0</v>
      </c>
      <c r="G14" s="30" t="s">
        <v>110</v>
      </c>
    </row>
    <row r="15" customFormat="false" ht="15" hidden="false" customHeight="true" outlineLevel="0" collapsed="false">
      <c r="A15" s="7" t="s">
        <v>111</v>
      </c>
      <c r="B15" s="26" t="s">
        <v>112</v>
      </c>
      <c r="C15" s="27" t="s">
        <v>113</v>
      </c>
      <c r="D15" s="27" t="n">
        <f aca="false">-3000</f>
        <v>-3000</v>
      </c>
      <c r="E15" s="26" t="s">
        <v>114</v>
      </c>
      <c r="F15" s="28" t="n">
        <f aca="false">-3000</f>
        <v>-3000</v>
      </c>
      <c r="G15" s="30" t="s">
        <v>110</v>
      </c>
    </row>
    <row r="16" customFormat="false" ht="15" hidden="false" customHeight="true" outlineLevel="0" collapsed="false">
      <c r="A16" s="7" t="s">
        <v>115</v>
      </c>
      <c r="B16" s="26" t="s">
        <v>102</v>
      </c>
      <c r="C16" s="27" t="s">
        <v>116</v>
      </c>
      <c r="D16" s="27" t="s">
        <v>116</v>
      </c>
      <c r="E16" s="26" t="s">
        <v>117</v>
      </c>
      <c r="F16" s="28" t="n">
        <f aca="false">-25000</f>
        <v>-25000</v>
      </c>
      <c r="G16" s="29" t="s">
        <v>106</v>
      </c>
    </row>
    <row r="17" customFormat="false" ht="15" hidden="false" customHeight="true" outlineLevel="0" collapsed="false">
      <c r="A17" s="7" t="s">
        <v>118</v>
      </c>
      <c r="B17" s="26" t="s">
        <v>119</v>
      </c>
      <c r="C17" s="27" t="s">
        <v>120</v>
      </c>
      <c r="D17" s="27" t="s">
        <v>120</v>
      </c>
      <c r="E17" s="26" t="s">
        <v>121</v>
      </c>
      <c r="F17" s="28" t="n">
        <f aca="false">-8000</f>
        <v>-8000</v>
      </c>
      <c r="G17" s="30" t="s">
        <v>110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0"/>
    <col collapsed="false" customWidth="true" hidden="false" outlineLevel="0" max="8" min="2" style="1" width="16"/>
  </cols>
  <sheetData>
    <row r="1" customFormat="false" ht="24.75" hidden="false" customHeight="true" outlineLevel="0" collapsed="false">
      <c r="A1" s="2" t="s">
        <v>122</v>
      </c>
      <c r="B1" s="2"/>
      <c r="C1" s="2"/>
      <c r="D1" s="2"/>
      <c r="E1" s="2"/>
      <c r="F1" s="2"/>
      <c r="G1" s="2"/>
      <c r="H1" s="2"/>
    </row>
    <row r="3" customFormat="false" ht="15" hidden="false" customHeight="true" outlineLevel="0" collapsed="false">
      <c r="A3" s="31" t="s">
        <v>123</v>
      </c>
    </row>
    <row r="4" customFormat="false" ht="15" hidden="false" customHeight="true" outlineLevel="0" collapsed="false">
      <c r="A4" s="7" t="s">
        <v>124</v>
      </c>
      <c r="B4" s="32" t="n">
        <v>40</v>
      </c>
      <c r="C4" s="32" t="n">
        <v>50</v>
      </c>
      <c r="D4" s="32" t="n">
        <v>60</v>
      </c>
      <c r="E4" s="32" t="n">
        <v>70</v>
      </c>
      <c r="F4" s="32" t="n">
        <v>85</v>
      </c>
      <c r="G4" s="32" t="n">
        <v>100</v>
      </c>
      <c r="H4" s="32" t="n">
        <v>120</v>
      </c>
    </row>
    <row r="5" customFormat="false" ht="15" hidden="false" customHeight="true" outlineLevel="0" collapsed="false">
      <c r="A5" s="33" t="n">
        <v>0.015</v>
      </c>
      <c r="B5" s="4" t="n">
        <v>48.2</v>
      </c>
      <c r="C5" s="4" t="n">
        <v>54.5</v>
      </c>
      <c r="D5" s="4" t="n">
        <v>58.3</v>
      </c>
      <c r="E5" s="4" t="n">
        <v>62.1</v>
      </c>
      <c r="F5" s="4" t="n">
        <v>70.65</v>
      </c>
      <c r="G5" s="4" t="n">
        <v>78.9</v>
      </c>
      <c r="H5" s="4" t="n">
        <v>88.2</v>
      </c>
    </row>
    <row r="6" customFormat="false" ht="15" hidden="false" customHeight="true" outlineLevel="0" collapsed="false">
      <c r="A6" s="33" t="n">
        <v>0.025</v>
      </c>
      <c r="B6" s="4" t="n">
        <v>50.1</v>
      </c>
      <c r="C6" s="4" t="n">
        <v>56.8</v>
      </c>
      <c r="D6" s="4" t="n">
        <v>60.5</v>
      </c>
      <c r="E6" s="4" t="n">
        <v>64.2</v>
      </c>
      <c r="F6" s="4" t="n">
        <v>72</v>
      </c>
      <c r="G6" s="4" t="n">
        <v>80.1</v>
      </c>
      <c r="H6" s="4" t="n">
        <v>89.5</v>
      </c>
    </row>
    <row r="7" customFormat="false" ht="15" hidden="false" customHeight="true" outlineLevel="0" collapsed="false">
      <c r="A7" s="33" t="n">
        <v>0.038</v>
      </c>
      <c r="B7" s="4" t="n">
        <v>52.3</v>
      </c>
      <c r="C7" s="4" t="n">
        <v>59.1</v>
      </c>
      <c r="D7" s="4" t="n">
        <v>62.8</v>
      </c>
      <c r="E7" s="4" t="n">
        <v>66.5</v>
      </c>
      <c r="F7" s="4" t="n">
        <v>74.3</v>
      </c>
      <c r="G7" s="4" t="n">
        <v>82.4</v>
      </c>
      <c r="H7" s="4" t="n">
        <v>91.2</v>
      </c>
    </row>
    <row r="8" customFormat="false" ht="15" hidden="false" customHeight="true" outlineLevel="0" collapsed="false">
      <c r="A8" s="33" t="n">
        <v>0.05</v>
      </c>
      <c r="B8" s="4" t="n">
        <v>51.2</v>
      </c>
      <c r="C8" s="4" t="n">
        <v>57.8</v>
      </c>
      <c r="D8" s="4" t="n">
        <v>61.5</v>
      </c>
      <c r="E8" s="4" t="n">
        <v>65.2</v>
      </c>
      <c r="F8" s="4" t="n">
        <v>73</v>
      </c>
      <c r="G8" s="4" t="n">
        <v>81.1</v>
      </c>
      <c r="H8" s="4" t="n">
        <v>90</v>
      </c>
    </row>
    <row r="9" customFormat="false" ht="15" hidden="false" customHeight="true" outlineLevel="0" collapsed="false">
      <c r="A9" s="33" t="n">
        <v>0.065</v>
      </c>
      <c r="B9" s="4" t="n">
        <v>49.8</v>
      </c>
      <c r="C9" s="4" t="n">
        <v>56.2</v>
      </c>
      <c r="D9" s="4" t="n">
        <v>59.8</v>
      </c>
      <c r="E9" s="4" t="n">
        <v>63.5</v>
      </c>
      <c r="F9" s="4" t="n">
        <v>71.5</v>
      </c>
      <c r="G9" s="4" t="n">
        <v>79.5</v>
      </c>
      <c r="H9" s="4" t="n">
        <v>88.5</v>
      </c>
    </row>
    <row r="10" customFormat="false" ht="15" hidden="false" customHeight="true" outlineLevel="0" collapsed="false">
      <c r="A10" s="33" t="n">
        <v>0.08</v>
      </c>
      <c r="B10" s="4" t="n">
        <v>48.5</v>
      </c>
      <c r="C10" s="4" t="n">
        <v>54.9</v>
      </c>
      <c r="D10" s="4" t="n">
        <v>58.5</v>
      </c>
      <c r="E10" s="4" t="n">
        <v>62.2</v>
      </c>
      <c r="F10" s="4" t="n">
        <v>70</v>
      </c>
      <c r="G10" s="4" t="n">
        <v>78</v>
      </c>
      <c r="H10" s="4" t="n">
        <v>87</v>
      </c>
    </row>
    <row r="13" customFormat="false" ht="15" hidden="false" customHeight="true" outlineLevel="0" collapsed="false">
      <c r="A13" s="31" t="s">
        <v>125</v>
      </c>
    </row>
    <row r="14" customFormat="false" ht="15" hidden="false" customHeight="true" outlineLevel="0" collapsed="false">
      <c r="A14" s="7" t="s">
        <v>126</v>
      </c>
      <c r="B14" s="6" t="s">
        <v>127</v>
      </c>
      <c r="C14" s="6" t="s">
        <v>128</v>
      </c>
      <c r="D14" s="6" t="s">
        <v>129</v>
      </c>
      <c r="E14" s="6" t="s">
        <v>130</v>
      </c>
      <c r="F14" s="6" t="s">
        <v>131</v>
      </c>
      <c r="G14" s="6" t="s">
        <v>132</v>
      </c>
    </row>
    <row r="15" customFormat="false" ht="15" hidden="false" customHeight="true" outlineLevel="0" collapsed="false">
      <c r="A15" s="33" t="n">
        <v>0.015</v>
      </c>
      <c r="B15" s="34" t="n">
        <v>22000</v>
      </c>
      <c r="C15" s="34" t="n">
        <v>26000</v>
      </c>
      <c r="D15" s="34" t="n">
        <v>30000</v>
      </c>
      <c r="E15" s="34" t="n">
        <v>31500</v>
      </c>
      <c r="F15" s="34" t="n">
        <v>35000</v>
      </c>
      <c r="G15" s="34" t="n">
        <v>40000</v>
      </c>
    </row>
    <row r="16" customFormat="false" ht="15" hidden="false" customHeight="true" outlineLevel="0" collapsed="false">
      <c r="A16" s="33" t="n">
        <v>0.025</v>
      </c>
      <c r="B16" s="34" t="n">
        <v>23000</v>
      </c>
      <c r="C16" s="34" t="n">
        <v>27000</v>
      </c>
      <c r="D16" s="34" t="n">
        <v>31000</v>
      </c>
      <c r="E16" s="34" t="n">
        <v>32500</v>
      </c>
      <c r="F16" s="34" t="n">
        <v>36000</v>
      </c>
      <c r="G16" s="34" t="n">
        <v>41000</v>
      </c>
    </row>
    <row r="17" customFormat="false" ht="15" hidden="false" customHeight="true" outlineLevel="0" collapsed="false">
      <c r="A17" s="33" t="n">
        <v>0.038</v>
      </c>
      <c r="B17" s="34" t="n">
        <v>24000</v>
      </c>
      <c r="C17" s="34" t="n">
        <v>28000</v>
      </c>
      <c r="D17" s="34" t="n">
        <v>32000</v>
      </c>
      <c r="E17" s="35" t="n">
        <v>33500</v>
      </c>
      <c r="F17" s="34" t="n">
        <v>37000</v>
      </c>
      <c r="G17" s="34" t="n">
        <v>42000</v>
      </c>
    </row>
    <row r="18" customFormat="false" ht="15" hidden="false" customHeight="true" outlineLevel="0" collapsed="false">
      <c r="A18" s="33" t="n">
        <v>0.05</v>
      </c>
      <c r="B18" s="34" t="n">
        <v>23500</v>
      </c>
      <c r="C18" s="34" t="n">
        <v>27500</v>
      </c>
      <c r="D18" s="34" t="n">
        <v>31500</v>
      </c>
      <c r="E18" s="34" t="n">
        <v>33000</v>
      </c>
      <c r="F18" s="34" t="n">
        <v>36500</v>
      </c>
      <c r="G18" s="34" t="n">
        <v>41500</v>
      </c>
    </row>
    <row r="19" customFormat="false" ht="15" hidden="false" customHeight="true" outlineLevel="0" collapsed="false">
      <c r="A19" s="33" t="n">
        <v>0.065</v>
      </c>
      <c r="B19" s="34" t="n">
        <v>23000</v>
      </c>
      <c r="C19" s="34" t="n">
        <v>27000</v>
      </c>
      <c r="D19" s="34" t="n">
        <v>31000</v>
      </c>
      <c r="E19" s="34" t="n">
        <v>32500</v>
      </c>
      <c r="F19" s="34" t="n">
        <v>36000</v>
      </c>
      <c r="G19" s="34" t="n">
        <v>41000</v>
      </c>
    </row>
    <row r="22" customFormat="false" ht="15" hidden="false" customHeight="true" outlineLevel="0" collapsed="false">
      <c r="A22" s="31" t="s">
        <v>133</v>
      </c>
    </row>
    <row r="23" customFormat="false" ht="15" hidden="false" customHeight="true" outlineLevel="0" collapsed="false">
      <c r="A23" s="7" t="s">
        <v>124</v>
      </c>
      <c r="B23" s="6" t="s">
        <v>134</v>
      </c>
      <c r="C23" s="6" t="s">
        <v>135</v>
      </c>
      <c r="D23" s="6" t="s">
        <v>130</v>
      </c>
      <c r="E23" s="6" t="s">
        <v>131</v>
      </c>
      <c r="F23" s="6" t="s">
        <v>132</v>
      </c>
    </row>
    <row r="24" customFormat="false" ht="15" hidden="false" customHeight="true" outlineLevel="0" collapsed="false">
      <c r="A24" s="6" t="s">
        <v>136</v>
      </c>
      <c r="B24" s="34" t="n">
        <v>45000</v>
      </c>
      <c r="C24" s="34" t="n">
        <v>51000</v>
      </c>
      <c r="D24" s="34" t="n">
        <v>58500</v>
      </c>
      <c r="E24" s="34" t="n">
        <v>66000</v>
      </c>
      <c r="F24" s="34" t="n">
        <v>78000</v>
      </c>
    </row>
    <row r="25" customFormat="false" ht="15" hidden="false" customHeight="true" outlineLevel="0" collapsed="false">
      <c r="A25" s="6" t="s">
        <v>137</v>
      </c>
      <c r="B25" s="34" t="n">
        <v>48000</v>
      </c>
      <c r="C25" s="34" t="n">
        <v>54000</v>
      </c>
      <c r="D25" s="34" t="n">
        <v>62000</v>
      </c>
      <c r="E25" s="34" t="n">
        <v>70000</v>
      </c>
      <c r="F25" s="34" t="n">
        <v>82000</v>
      </c>
    </row>
    <row r="26" customFormat="false" ht="15" hidden="false" customHeight="true" outlineLevel="0" collapsed="false">
      <c r="A26" s="6" t="s">
        <v>138</v>
      </c>
      <c r="B26" s="34" t="n">
        <v>51000</v>
      </c>
      <c r="C26" s="34" t="n">
        <v>57000</v>
      </c>
      <c r="D26" s="34" t="n">
        <v>65500</v>
      </c>
      <c r="E26" s="34" t="n">
        <v>74000</v>
      </c>
      <c r="F26" s="34" t="n">
        <v>86000</v>
      </c>
    </row>
    <row r="27" customFormat="false" ht="15" hidden="false" customHeight="true" outlineLevel="0" collapsed="false">
      <c r="A27" s="6" t="s">
        <v>59</v>
      </c>
      <c r="B27" s="34" t="n">
        <v>54000</v>
      </c>
      <c r="C27" s="34" t="n">
        <v>60000</v>
      </c>
      <c r="D27" s="34" t="n">
        <v>69000</v>
      </c>
      <c r="E27" s="34" t="n">
        <v>78000</v>
      </c>
      <c r="F27" s="34" t="n">
        <v>90000</v>
      </c>
    </row>
    <row r="28" customFormat="false" ht="15" hidden="false" customHeight="true" outlineLevel="0" collapsed="false">
      <c r="A28" s="6" t="s">
        <v>139</v>
      </c>
      <c r="B28" s="34" t="n">
        <v>57000</v>
      </c>
      <c r="C28" s="34" t="n">
        <v>63000</v>
      </c>
      <c r="D28" s="34" t="n">
        <v>72500</v>
      </c>
      <c r="E28" s="34" t="n">
        <v>82000</v>
      </c>
      <c r="F28" s="34" t="n">
        <v>94000</v>
      </c>
    </row>
    <row r="29" customFormat="false" ht="15" hidden="false" customHeight="true" outlineLevel="0" collapsed="false">
      <c r="A29" s="6" t="s">
        <v>140</v>
      </c>
      <c r="B29" s="34" t="n">
        <v>60000</v>
      </c>
      <c r="C29" s="34" t="n">
        <v>66000</v>
      </c>
      <c r="D29" s="34" t="n">
        <v>76000</v>
      </c>
      <c r="E29" s="34" t="n">
        <v>86000</v>
      </c>
      <c r="F29" s="34" t="n">
        <v>98000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30"/>
    <col collapsed="false" customWidth="true" hidden="false" outlineLevel="0" max="4" min="3" style="1" width="20"/>
    <col collapsed="false" customWidth="true" hidden="false" outlineLevel="0" max="5" min="5" style="1" width="25"/>
  </cols>
  <sheetData>
    <row r="1" customFormat="false" ht="24.75" hidden="false" customHeight="true" outlineLevel="0" collapsed="false">
      <c r="A1" s="2" t="s">
        <v>141</v>
      </c>
      <c r="B1" s="2"/>
      <c r="C1" s="2"/>
      <c r="D1" s="2"/>
      <c r="E1" s="2"/>
    </row>
    <row r="3" customFormat="false" ht="15" hidden="false" customHeight="true" outlineLevel="0" collapsed="false">
      <c r="A3" s="5" t="s">
        <v>142</v>
      </c>
    </row>
    <row r="4" customFormat="false" ht="15" hidden="false" customHeight="true" outlineLevel="0" collapsed="false">
      <c r="A4" s="6" t="s">
        <v>143</v>
      </c>
      <c r="B4" s="6" t="s">
        <v>144</v>
      </c>
      <c r="C4" s="6" t="s">
        <v>145</v>
      </c>
      <c r="D4" s="6" t="s">
        <v>146</v>
      </c>
      <c r="E4" s="6" t="s">
        <v>147</v>
      </c>
    </row>
    <row r="5" customFormat="false" ht="15" hidden="false" customHeight="true" outlineLevel="0" collapsed="false">
      <c r="A5" s="7" t="s">
        <v>148</v>
      </c>
      <c r="B5" s="9" t="s">
        <v>149</v>
      </c>
      <c r="C5" s="34" t="n">
        <v>8000000</v>
      </c>
      <c r="D5" s="26" t="s">
        <v>150</v>
      </c>
      <c r="E5" s="36" t="n">
        <v>2.5</v>
      </c>
    </row>
    <row r="6" customFormat="false" ht="15" hidden="false" customHeight="true" outlineLevel="0" collapsed="false">
      <c r="A6" s="7" t="s">
        <v>151</v>
      </c>
      <c r="B6" s="9" t="s">
        <v>152</v>
      </c>
      <c r="C6" s="34" t="n">
        <v>5000000</v>
      </c>
      <c r="D6" s="26" t="s">
        <v>153</v>
      </c>
      <c r="E6" s="36" t="n">
        <v>2</v>
      </c>
    </row>
    <row r="7" customFormat="false" ht="15" hidden="false" customHeight="true" outlineLevel="0" collapsed="false">
      <c r="A7" s="7" t="s">
        <v>154</v>
      </c>
      <c r="B7" s="9" t="s">
        <v>155</v>
      </c>
      <c r="C7" s="34" t="n">
        <v>10000000</v>
      </c>
      <c r="D7" s="26" t="s">
        <v>156</v>
      </c>
      <c r="E7" s="36" t="n">
        <v>1.5</v>
      </c>
    </row>
    <row r="8" customFormat="false" ht="15" hidden="false" customHeight="true" outlineLevel="0" collapsed="false">
      <c r="A8" s="7" t="s">
        <v>157</v>
      </c>
      <c r="B8" s="9" t="s">
        <v>158</v>
      </c>
      <c r="C8" s="34" t="n">
        <v>5000000</v>
      </c>
      <c r="D8" s="26" t="s">
        <v>139</v>
      </c>
      <c r="E8" s="36" t="n">
        <v>0.5</v>
      </c>
    </row>
    <row r="9" customFormat="false" ht="15" hidden="false" customHeight="true" outlineLevel="0" collapsed="false">
      <c r="A9" s="7" t="s">
        <v>159</v>
      </c>
      <c r="B9" s="9" t="s">
        <v>160</v>
      </c>
      <c r="C9" s="34" t="n">
        <v>3000000</v>
      </c>
      <c r="D9" s="26" t="s">
        <v>161</v>
      </c>
      <c r="E9" s="36" t="n">
        <v>1</v>
      </c>
    </row>
    <row r="11" customFormat="false" ht="15" hidden="false" customHeight="true" outlineLevel="0" collapsed="false">
      <c r="A11" s="5" t="s">
        <v>162</v>
      </c>
    </row>
    <row r="12" customFormat="false" ht="15" hidden="false" customHeight="true" outlineLevel="0" collapsed="false">
      <c r="A12" s="6" t="s">
        <v>163</v>
      </c>
      <c r="B12" s="6" t="s">
        <v>164</v>
      </c>
      <c r="C12" s="6" t="s">
        <v>165</v>
      </c>
      <c r="D12" s="6" t="s">
        <v>166</v>
      </c>
      <c r="E12" s="6" t="s">
        <v>167</v>
      </c>
    </row>
    <row r="13" customFormat="false" ht="15" hidden="false" customHeight="true" outlineLevel="0" collapsed="false">
      <c r="A13" s="7" t="s">
        <v>168</v>
      </c>
      <c r="B13" s="34" t="n">
        <v>500000000</v>
      </c>
      <c r="C13" s="34" t="n">
        <v>1000000</v>
      </c>
      <c r="D13" s="37" t="n">
        <v>8.5</v>
      </c>
      <c r="E13" s="26" t="s">
        <v>59</v>
      </c>
    </row>
    <row r="14" customFormat="false" ht="15" hidden="false" customHeight="true" outlineLevel="0" collapsed="false">
      <c r="A14" s="7" t="s">
        <v>169</v>
      </c>
      <c r="B14" s="34" t="n">
        <v>200000000</v>
      </c>
      <c r="C14" s="34" t="n">
        <v>5000000</v>
      </c>
      <c r="D14" s="37" t="n">
        <v>12</v>
      </c>
      <c r="E14" s="26" t="s">
        <v>137</v>
      </c>
    </row>
    <row r="15" customFormat="false" ht="15" hidden="false" customHeight="true" outlineLevel="0" collapsed="false">
      <c r="A15" s="7" t="s">
        <v>170</v>
      </c>
      <c r="B15" s="34" t="n">
        <v>100000000</v>
      </c>
      <c r="C15" s="34" t="n">
        <v>500000</v>
      </c>
      <c r="D15" s="37" t="n">
        <v>3.5</v>
      </c>
      <c r="E15" s="26" t="s">
        <v>139</v>
      </c>
    </row>
    <row r="16" customFormat="false" ht="15" hidden="false" customHeight="true" outlineLevel="0" collapsed="false">
      <c r="A16" s="7" t="s">
        <v>171</v>
      </c>
      <c r="B16" s="34" t="n">
        <v>50000000</v>
      </c>
      <c r="C16" s="34" t="n">
        <v>250000</v>
      </c>
      <c r="D16" s="37" t="n">
        <v>2</v>
      </c>
      <c r="E16" s="26" t="s">
        <v>172</v>
      </c>
    </row>
    <row r="17" customFormat="false" ht="15" hidden="false" customHeight="true" outlineLevel="0" collapsed="false">
      <c r="A17" s="7" t="s">
        <v>173</v>
      </c>
      <c r="B17" s="34" t="n">
        <v>150000000</v>
      </c>
      <c r="C17" s="34" t="n">
        <v>2000000</v>
      </c>
      <c r="D17" s="37" t="n">
        <v>6.5</v>
      </c>
      <c r="E17" s="26" t="s">
        <v>136</v>
      </c>
    </row>
    <row r="19" customFormat="false" ht="15" hidden="false" customHeight="true" outlineLevel="0" collapsed="false">
      <c r="A19" s="5" t="s">
        <v>174</v>
      </c>
    </row>
    <row r="20" customFormat="false" ht="15" hidden="false" customHeight="true" outlineLevel="0" collapsed="false">
      <c r="A20" s="6" t="s">
        <v>68</v>
      </c>
      <c r="B20" s="6" t="s">
        <v>69</v>
      </c>
      <c r="C20" s="6" t="s">
        <v>175</v>
      </c>
      <c r="D20" s="6" t="s">
        <v>70</v>
      </c>
    </row>
    <row r="21" customFormat="false" ht="15" hidden="false" customHeight="true" outlineLevel="0" collapsed="false">
      <c r="A21" s="9" t="s">
        <v>176</v>
      </c>
      <c r="B21" s="38" t="n">
        <f aca="false">(0.084-0.038)/0.0725</f>
        <v>0.63448275862069</v>
      </c>
      <c r="C21" s="26" t="s">
        <v>177</v>
      </c>
      <c r="D21" s="23" t="s">
        <v>178</v>
      </c>
    </row>
    <row r="22" customFormat="false" ht="15" hidden="false" customHeight="true" outlineLevel="0" collapsed="false">
      <c r="A22" s="9" t="s">
        <v>179</v>
      </c>
      <c r="B22" s="38" t="n">
        <f aca="false">(0.084-0.038)/1.15</f>
        <v>0.04</v>
      </c>
      <c r="C22" s="26" t="s">
        <v>180</v>
      </c>
      <c r="D22" s="23" t="s">
        <v>181</v>
      </c>
    </row>
    <row r="23" customFormat="false" ht="15" hidden="false" customHeight="true" outlineLevel="0" collapsed="false">
      <c r="A23" s="9" t="s">
        <v>182</v>
      </c>
      <c r="B23" s="38" t="n">
        <f aca="false">(0.084-0.038)/0.045</f>
        <v>1.02222222222222</v>
      </c>
      <c r="C23" s="26" t="s">
        <v>183</v>
      </c>
      <c r="D23" s="23" t="s">
        <v>184</v>
      </c>
    </row>
    <row r="24" customFormat="false" ht="15" hidden="false" customHeight="true" outlineLevel="0" collapsed="false">
      <c r="A24" s="9" t="s">
        <v>185</v>
      </c>
      <c r="B24" s="38" t="n">
        <f aca="false">(0.084/0.235)</f>
        <v>0.357446808510638</v>
      </c>
      <c r="C24" s="26" t="s">
        <v>186</v>
      </c>
      <c r="D24" s="23" t="s">
        <v>187</v>
      </c>
    </row>
    <row r="25" customFormat="false" ht="15" hidden="false" customHeight="true" outlineLevel="0" collapsed="false">
      <c r="A25" s="9" t="s">
        <v>188</v>
      </c>
      <c r="B25" s="38" t="n">
        <f aca="false">0.0025/0.015</f>
        <v>0.166666666666667</v>
      </c>
      <c r="C25" s="26" t="s">
        <v>189</v>
      </c>
      <c r="D25" s="23" t="s">
        <v>190</v>
      </c>
    </row>
    <row r="27" customFormat="false" ht="15" hidden="false" customHeight="true" outlineLevel="0" collapsed="false">
      <c r="A27" s="5" t="s">
        <v>191</v>
      </c>
    </row>
    <row r="28" customFormat="false" ht="15" hidden="false" customHeight="true" outlineLevel="0" collapsed="false">
      <c r="A28" s="1" t="s">
        <v>192</v>
      </c>
      <c r="B28" s="9" t="s">
        <v>193</v>
      </c>
    </row>
    <row r="29" customFormat="false" ht="15" hidden="false" customHeight="true" outlineLevel="0" collapsed="false">
      <c r="A29" s="1" t="s">
        <v>194</v>
      </c>
      <c r="B29" s="9" t="s">
        <v>195</v>
      </c>
    </row>
    <row r="30" customFormat="false" ht="15" hidden="false" customHeight="true" outlineLevel="0" collapsed="false">
      <c r="A30" s="1" t="s">
        <v>196</v>
      </c>
      <c r="B30" s="9" t="s">
        <v>197</v>
      </c>
    </row>
    <row r="31" customFormat="false" ht="15" hidden="false" customHeight="true" outlineLevel="0" collapsed="false">
      <c r="A31" s="1" t="s">
        <v>198</v>
      </c>
      <c r="B31" s="9" t="s">
        <v>199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2026-03-02T05:41:58Z</dcterms:created>
  <dc:creator>openpyxl</dc:creator>
  <dc:description/>
  <dc:language>en-US</dc:language>
  <cp:lastModifiedBy/>
  <dcterms:modified xsi:type="dcterms:W3CDTF">2026-03-02T05:42:37Z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